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AMIN - NRM-GB- Docoment\Proposal\پروپوزل کمربند سب کابل90 ملیون افغانی1398\"/>
    </mc:Choice>
  </mc:AlternateContent>
  <bookViews>
    <workbookView xWindow="0" yWindow="0" windowWidth="20490" windowHeight="7650" tabRatio="956" firstSheet="14" activeTab="27"/>
  </bookViews>
  <sheets>
    <sheet name="N.Bi Bi Mehro" sheetId="92" r:id="rId1"/>
    <sheet name="N.Paghman" sheetId="90" r:id="rId2"/>
    <sheet name="N.Qargha" sheetId="89" state="hidden" r:id="rId3"/>
    <sheet name="N.DahMorad1" sheetId="88" r:id="rId4"/>
    <sheet name="N.Ghuzargha2" sheetId="87" state="hidden" r:id="rId5"/>
    <sheet name="N.Ghuzargha1" sheetId="86" r:id="rId6"/>
    <sheet name="تپه قرغه" sheetId="63" r:id="rId7"/>
    <sheet name="کوه قصبه" sheetId="98" r:id="rId8"/>
    <sheet name="بادام باغ2" sheetId="97" r:id="rId9"/>
    <sheet name="بادام باغ1" sheetId="99" r:id="rId10"/>
    <sheet name="تنگی غارو2" sheetId="100" r:id="rId11"/>
    <sheet name="منشی میرغلام1" sheetId="101" r:id="rId12"/>
    <sheet name="کلوله پشته" sheetId="102" r:id="rId13"/>
    <sheet name="تنگی غارو1" sheetId="103" r:id="rId14"/>
    <sheet name="تپه مرنجان" sheetId="104" r:id="rId15"/>
    <sheet name="کوه آسمائی" sheetId="105" r:id="rId16"/>
    <sheet name="بینی حصار" sheetId="106" r:id="rId17"/>
    <sheet name="شیردروازه" sheetId="107" r:id="rId18"/>
    <sheet name="الیاس خیل" sheetId="109" r:id="rId19"/>
    <sheet name="قعله مسلم" sheetId="112" r:id="rId20"/>
    <sheet name="ده سبز " sheetId="108" state="hidden" r:id="rId21"/>
    <sheet name="شهرک غیبی بابا" sheetId="55" state="hidden" r:id="rId22"/>
    <sheet name="کافر کوه" sheetId="111" state="hidden" r:id="rId23"/>
    <sheet name="توسعه وی منشی میرغلام" sheetId="110" r:id="rId24"/>
    <sheet name="تنگی تره خیل" sheetId="113" state="hidden" r:id="rId25"/>
    <sheet name="Nursery Combain Plan" sheetId="85" r:id="rId26"/>
    <sheet name="Combain plan" sheetId="7" r:id="rId27"/>
    <sheet name="Financial Plan 1397" sheetId="8" r:id="rId28"/>
    <sheet name="Annual Workplan" sheetId="35" r:id="rId29"/>
    <sheet name="FP monthly base 1397" sheetId="30" r:id="rId30"/>
    <sheet name="Procurment plan" sheetId="114" r:id="rId31"/>
    <sheet name="Maintenance Plan" sheetId="32" state="hidden" r:id="rId32"/>
    <sheet name="Labour Analysis" sheetId="33" state="hidden" r:id="rId33"/>
  </sheets>
  <definedNames>
    <definedName name="_xlnm.Print_Area" localSheetId="28">'Annual Workplan'!$A$1:$O$78</definedName>
    <definedName name="_xlnm.Print_Area" localSheetId="26">'Combain plan'!$A$1:$N$42</definedName>
    <definedName name="_xlnm.Print_Area" localSheetId="27">'Financial Plan 1397'!$A$1:$J$80</definedName>
    <definedName name="_xlnm.Print_Area" localSheetId="29">'FP monthly base 1397'!$A$1:$Q$80</definedName>
    <definedName name="_xlnm.Print_Area" localSheetId="0">'N.Bi Bi Mehro'!$A$1:$L$30</definedName>
    <definedName name="_xlnm.Print_Area" localSheetId="3">N.DahMorad1!$A$1:$L$30</definedName>
    <definedName name="_xlnm.Print_Area" localSheetId="5">N.Ghuzargha1!$A$1:$L$30</definedName>
    <definedName name="_xlnm.Print_Area" localSheetId="4">N.Ghuzargha2!$A$1:$L$30</definedName>
    <definedName name="_xlnm.Print_Area" localSheetId="1">N.Paghman!$A$1:$L$30</definedName>
    <definedName name="_xlnm.Print_Area" localSheetId="2">N.Qargha!$A$1:$L$30</definedName>
    <definedName name="_xlnm.Print_Area" localSheetId="25">'Nursery Combain Plan'!$A$1:$M$16</definedName>
    <definedName name="_xlnm.Print_Area" localSheetId="30">'Procurment plan'!$A$1:$AG$21</definedName>
    <definedName name="_xlnm.Print_Area" localSheetId="18">'الیاس خیل'!$A$1:$L$36</definedName>
    <definedName name="_xlnm.Print_Area" localSheetId="9">'بادام باغ1'!$A$1:$L$23</definedName>
    <definedName name="_xlnm.Print_Area" localSheetId="8">'بادام باغ2'!$A$1:$L$27</definedName>
    <definedName name="_xlnm.Print_Area" localSheetId="16">'بینی حصار'!$A$1:$L$27</definedName>
    <definedName name="_xlnm.Print_Area" localSheetId="6">'تپه قرغه'!$A$1:$L$30</definedName>
    <definedName name="_xlnm.Print_Area" localSheetId="14">'تپه مرنجان'!$A$1:$L$26</definedName>
    <definedName name="_xlnm.Print_Area" localSheetId="24">'تنگی تره خیل'!$A$1:$L$36</definedName>
    <definedName name="_xlnm.Print_Area" localSheetId="13">'تنگی غارو1'!$A$1:$L$27</definedName>
    <definedName name="_xlnm.Print_Area" localSheetId="10">'تنگی غارو2'!$A$1:$L$26</definedName>
    <definedName name="_xlnm.Print_Area" localSheetId="23">'توسعه وی منشی میرغلام'!$A$1:$L$36</definedName>
    <definedName name="_xlnm.Print_Area" localSheetId="20">'ده سبز '!$A$1:$L$36</definedName>
    <definedName name="_xlnm.Print_Area" localSheetId="21">'شهرک غیبی بابا'!$A$1:$L$36</definedName>
    <definedName name="_xlnm.Print_Area" localSheetId="17">شیردروازه!$A$1:$L$27</definedName>
    <definedName name="_xlnm.Print_Area" localSheetId="19">'قعله مسلم'!$A$1:$L$36</definedName>
    <definedName name="_xlnm.Print_Area" localSheetId="22">'کافر کوه'!$A$1:$L$36</definedName>
    <definedName name="_xlnm.Print_Area" localSheetId="12">'کلوله پشته'!$A$1:$L$24</definedName>
    <definedName name="_xlnm.Print_Area" localSheetId="15">'کوه آسمائی'!$A$1:$L$27</definedName>
    <definedName name="_xlnm.Print_Area" localSheetId="7">'کوه قصبه'!$A$1:$L$31</definedName>
    <definedName name="_xlnm.Print_Area" localSheetId="11">'منشی میرغلام1'!$A$1:$L$29</definedName>
  </definedNames>
  <calcPr calcId="162913"/>
</workbook>
</file>

<file path=xl/calcChain.xml><?xml version="1.0" encoding="utf-8"?>
<calcChain xmlns="http://schemas.openxmlformats.org/spreadsheetml/2006/main">
  <c r="G82" i="8" l="1"/>
  <c r="C22" i="8" l="1"/>
  <c r="C23" i="8"/>
  <c r="C24" i="8"/>
  <c r="C25" i="8"/>
  <c r="C26" i="8"/>
  <c r="C27" i="8"/>
  <c r="C28" i="8"/>
  <c r="C29" i="8"/>
  <c r="A7" i="30" l="1"/>
  <c r="A8" i="30"/>
  <c r="E9" i="30"/>
  <c r="F9" i="30"/>
  <c r="G9" i="30"/>
  <c r="H9" i="30"/>
  <c r="I9" i="30"/>
  <c r="K9" i="30"/>
  <c r="M9" i="30"/>
  <c r="O9" i="30"/>
  <c r="P9" i="30"/>
  <c r="C7" i="30"/>
  <c r="C8" i="30"/>
  <c r="B8" i="30"/>
  <c r="H6" i="8"/>
  <c r="H8" i="8"/>
  <c r="D8" i="30" s="1"/>
  <c r="J8" i="30" s="1"/>
  <c r="H7" i="8"/>
  <c r="U10" i="114" s="1"/>
  <c r="H5" i="35"/>
  <c r="H6" i="35"/>
  <c r="G5" i="35"/>
  <c r="G6" i="35"/>
  <c r="F5" i="35"/>
  <c r="F6" i="35"/>
  <c r="E6" i="35"/>
  <c r="D5" i="35"/>
  <c r="D6" i="35"/>
  <c r="I8" i="8" l="1"/>
  <c r="U11" i="114"/>
  <c r="D7" i="30"/>
  <c r="I6" i="8"/>
  <c r="H9" i="8"/>
  <c r="U9" i="114"/>
  <c r="G6" i="106"/>
  <c r="E6" i="106"/>
  <c r="G6" i="98"/>
  <c r="G6" i="97"/>
  <c r="E6" i="97"/>
  <c r="E6" i="98"/>
  <c r="G8" i="8"/>
  <c r="M6" i="35" s="1"/>
  <c r="N6" i="35" s="1"/>
  <c r="G7" i="8"/>
  <c r="H68" i="8"/>
  <c r="G68" i="8" l="1"/>
  <c r="D28" i="112" l="1"/>
  <c r="D27" i="112" l="1"/>
  <c r="B33" i="30" l="1"/>
  <c r="D29" i="109" l="1"/>
  <c r="D28" i="109"/>
  <c r="D30" i="109"/>
  <c r="F17" i="7" l="1"/>
  <c r="E6" i="107"/>
  <c r="G6" i="105"/>
  <c r="H6" i="105" s="1"/>
  <c r="G6" i="100"/>
  <c r="H6" i="100" s="1"/>
  <c r="E6" i="100"/>
  <c r="H6" i="98"/>
  <c r="H7" i="98" s="1"/>
  <c r="G6" i="63"/>
  <c r="E6" i="63"/>
  <c r="H6" i="63"/>
  <c r="F11" i="63" l="1"/>
  <c r="G11" i="63"/>
  <c r="H11" i="63" s="1"/>
  <c r="J11" i="63" l="1"/>
  <c r="K11" i="63" s="1"/>
  <c r="D6" i="85"/>
  <c r="G62" i="35"/>
  <c r="G63" i="35"/>
  <c r="G64" i="35"/>
  <c r="G65" i="35"/>
  <c r="G66" i="35"/>
  <c r="G67" i="35"/>
  <c r="G68" i="35"/>
  <c r="G69" i="35"/>
  <c r="G70" i="35"/>
  <c r="G71" i="35"/>
  <c r="G72" i="35"/>
  <c r="F62" i="35"/>
  <c r="F63" i="35"/>
  <c r="F64" i="35"/>
  <c r="F65" i="35"/>
  <c r="F66" i="35"/>
  <c r="F67" i="35"/>
  <c r="F68" i="35"/>
  <c r="F69" i="35"/>
  <c r="F70" i="35"/>
  <c r="F71" i="35"/>
  <c r="F72" i="35"/>
  <c r="E62" i="35"/>
  <c r="E63" i="35"/>
  <c r="E64" i="35"/>
  <c r="E65" i="35"/>
  <c r="E66" i="35"/>
  <c r="E67" i="35"/>
  <c r="E68" i="35"/>
  <c r="E69" i="35"/>
  <c r="E70" i="35"/>
  <c r="E71" i="35"/>
  <c r="E72" i="35"/>
  <c r="D62" i="35"/>
  <c r="D63" i="35"/>
  <c r="D64" i="35"/>
  <c r="D65" i="35"/>
  <c r="D66" i="35"/>
  <c r="D67" i="35"/>
  <c r="D68" i="35"/>
  <c r="D69" i="35"/>
  <c r="D70" i="35"/>
  <c r="D71" i="35"/>
  <c r="D72" i="35"/>
  <c r="G32" i="35"/>
  <c r="H32" i="35"/>
  <c r="D45" i="35"/>
  <c r="D46" i="35"/>
  <c r="D47" i="35"/>
  <c r="D48" i="35"/>
  <c r="D49" i="35"/>
  <c r="D50" i="35"/>
  <c r="D51" i="35"/>
  <c r="D52" i="35"/>
  <c r="D53" i="35"/>
  <c r="D54" i="35"/>
  <c r="D55" i="35"/>
  <c r="D56" i="35"/>
  <c r="D57" i="35"/>
  <c r="C64" i="30"/>
  <c r="C65" i="30"/>
  <c r="C66" i="30"/>
  <c r="C67" i="30"/>
  <c r="C68" i="30"/>
  <c r="C69" i="30"/>
  <c r="C70" i="30"/>
  <c r="C71" i="30"/>
  <c r="C72" i="30"/>
  <c r="C73" i="30"/>
  <c r="C74" i="30"/>
  <c r="M75" i="30"/>
  <c r="P75" i="30"/>
  <c r="B64" i="30"/>
  <c r="B65" i="30"/>
  <c r="B66" i="30"/>
  <c r="B67" i="30"/>
  <c r="B68" i="30"/>
  <c r="B69" i="30"/>
  <c r="B70" i="30"/>
  <c r="B71" i="30"/>
  <c r="B72" i="30"/>
  <c r="B73" i="30"/>
  <c r="B74" i="30"/>
  <c r="A64" i="30"/>
  <c r="A65" i="30"/>
  <c r="A66" i="30"/>
  <c r="A67" i="30"/>
  <c r="A68" i="30"/>
  <c r="A69" i="30"/>
  <c r="A70" i="30"/>
  <c r="A71" i="30"/>
  <c r="A72" i="30"/>
  <c r="A73" i="30"/>
  <c r="A74" i="30"/>
  <c r="D21" i="63" l="1"/>
  <c r="H72" i="8" l="1"/>
  <c r="H48" i="8"/>
  <c r="D48" i="30" s="1"/>
  <c r="D10" i="101"/>
  <c r="G6" i="101"/>
  <c r="G6" i="107"/>
  <c r="H6" i="107" s="1"/>
  <c r="F6" i="100"/>
  <c r="E6" i="105"/>
  <c r="E6" i="101"/>
  <c r="F6" i="63"/>
  <c r="H6" i="101" l="1"/>
  <c r="G29" i="7"/>
  <c r="G72" i="8"/>
  <c r="I72" i="8"/>
  <c r="H70" i="35"/>
  <c r="D72" i="30"/>
  <c r="D29" i="7"/>
  <c r="C6" i="30"/>
  <c r="B6" i="30"/>
  <c r="B7" i="30"/>
  <c r="E36" i="8" l="1"/>
  <c r="A34" i="8"/>
  <c r="E23" i="8"/>
  <c r="E25" i="8" l="1"/>
  <c r="E29" i="8"/>
  <c r="E30" i="8"/>
  <c r="E42" i="8"/>
  <c r="A75" i="35" l="1"/>
  <c r="A74" i="35"/>
  <c r="I74" i="35"/>
  <c r="J74" i="35"/>
  <c r="A73" i="35"/>
  <c r="A60" i="35"/>
  <c r="G61" i="35"/>
  <c r="F61" i="35"/>
  <c r="E61" i="35"/>
  <c r="D61" i="35"/>
  <c r="A43" i="35"/>
  <c r="A58" i="35"/>
  <c r="G45" i="35"/>
  <c r="G46" i="35"/>
  <c r="G47" i="35"/>
  <c r="G48" i="35"/>
  <c r="G49" i="35"/>
  <c r="G50" i="35"/>
  <c r="G51" i="35"/>
  <c r="G52" i="35"/>
  <c r="G53" i="35"/>
  <c r="G54" i="35"/>
  <c r="G55" i="35"/>
  <c r="G56" i="35"/>
  <c r="G57" i="35"/>
  <c r="G44" i="35"/>
  <c r="E44" i="35"/>
  <c r="F44" i="35"/>
  <c r="E45" i="35"/>
  <c r="F45" i="35"/>
  <c r="E46" i="35"/>
  <c r="F46" i="35"/>
  <c r="E47" i="35"/>
  <c r="F47" i="35"/>
  <c r="E48" i="35"/>
  <c r="F48" i="35"/>
  <c r="E49" i="35"/>
  <c r="F49" i="35"/>
  <c r="E50" i="35"/>
  <c r="F50" i="35"/>
  <c r="E51" i="35"/>
  <c r="F51" i="35"/>
  <c r="E52" i="35"/>
  <c r="F52" i="35"/>
  <c r="E53" i="35"/>
  <c r="F53" i="35"/>
  <c r="E54" i="35"/>
  <c r="F54" i="35"/>
  <c r="E55" i="35"/>
  <c r="F55" i="35"/>
  <c r="E56" i="35"/>
  <c r="F56" i="35"/>
  <c r="E57" i="35"/>
  <c r="F57" i="35"/>
  <c r="D44" i="35"/>
  <c r="A41" i="35"/>
  <c r="M32" i="35"/>
  <c r="N32" i="35" s="1"/>
  <c r="A29" i="35"/>
  <c r="O41" i="35"/>
  <c r="L41" i="35"/>
  <c r="A17" i="35"/>
  <c r="A31" i="35"/>
  <c r="H20" i="35"/>
  <c r="G20" i="35"/>
  <c r="E21" i="35"/>
  <c r="E22" i="35"/>
  <c r="E23" i="35"/>
  <c r="E24" i="35"/>
  <c r="E25" i="35"/>
  <c r="E26" i="35"/>
  <c r="E20" i="35"/>
  <c r="O29" i="35"/>
  <c r="L29" i="35"/>
  <c r="A19" i="35"/>
  <c r="A9" i="35"/>
  <c r="A7" i="35"/>
  <c r="M5" i="35"/>
  <c r="N5" i="35" s="1"/>
  <c r="G4" i="35"/>
  <c r="E4" i="35"/>
  <c r="F4" i="35"/>
  <c r="E5" i="35"/>
  <c r="D4" i="35"/>
  <c r="A3" i="35"/>
  <c r="E75" i="30"/>
  <c r="E60" i="30"/>
  <c r="F60" i="30"/>
  <c r="G60" i="30"/>
  <c r="M20" i="35" l="1"/>
  <c r="N20" i="35" s="1"/>
  <c r="E31" i="30"/>
  <c r="F31" i="30"/>
  <c r="G31" i="30"/>
  <c r="N31" i="30"/>
  <c r="E43" i="30"/>
  <c r="F43" i="30"/>
  <c r="G43" i="30"/>
  <c r="F75" i="30"/>
  <c r="G75" i="30"/>
  <c r="A46" i="30"/>
  <c r="B46" i="30"/>
  <c r="C46" i="30"/>
  <c r="A47" i="30"/>
  <c r="B47" i="30"/>
  <c r="C47" i="30"/>
  <c r="A48" i="30"/>
  <c r="B48" i="30"/>
  <c r="C48" i="30"/>
  <c r="A49" i="30"/>
  <c r="B49" i="30"/>
  <c r="C49" i="30"/>
  <c r="A50" i="30"/>
  <c r="B50" i="30"/>
  <c r="C50" i="30"/>
  <c r="A51" i="30"/>
  <c r="B51" i="30"/>
  <c r="C51" i="30"/>
  <c r="A52" i="30"/>
  <c r="B52" i="30"/>
  <c r="C52" i="30"/>
  <c r="A53" i="30"/>
  <c r="B53" i="30"/>
  <c r="C53" i="30"/>
  <c r="A54" i="30"/>
  <c r="B54" i="30"/>
  <c r="C54" i="30"/>
  <c r="A55" i="30"/>
  <c r="B55" i="30"/>
  <c r="C55" i="30"/>
  <c r="A56" i="30"/>
  <c r="B56" i="30"/>
  <c r="C56" i="30"/>
  <c r="A57" i="30"/>
  <c r="B57" i="30"/>
  <c r="C57" i="30"/>
  <c r="A58" i="30"/>
  <c r="B58" i="30"/>
  <c r="C58" i="30"/>
  <c r="A59" i="30"/>
  <c r="B59" i="30"/>
  <c r="C59" i="30"/>
  <c r="E19" i="30"/>
  <c r="F19" i="30"/>
  <c r="G19" i="30"/>
  <c r="P19" i="30"/>
  <c r="C4" i="30"/>
  <c r="E76" i="30" l="1"/>
  <c r="E77" i="30" s="1"/>
  <c r="F76" i="30"/>
  <c r="F77" i="30" s="1"/>
  <c r="G76" i="30"/>
  <c r="G77" i="30" s="1"/>
  <c r="C10" i="30"/>
  <c r="C19" i="30"/>
  <c r="C20" i="30"/>
  <c r="C21" i="30"/>
  <c r="C22" i="30"/>
  <c r="C23" i="30"/>
  <c r="C24" i="30"/>
  <c r="C25" i="30"/>
  <c r="C26" i="30"/>
  <c r="C27" i="30"/>
  <c r="C28" i="30"/>
  <c r="C32" i="30"/>
  <c r="C33" i="30"/>
  <c r="C44" i="30"/>
  <c r="C45" i="30"/>
  <c r="C62" i="30"/>
  <c r="C63" i="30"/>
  <c r="C79" i="30"/>
  <c r="C80" i="30"/>
  <c r="C5" i="30"/>
  <c r="A6" i="30"/>
  <c r="A9" i="30"/>
  <c r="A10" i="30"/>
  <c r="A12" i="30"/>
  <c r="A13" i="30"/>
  <c r="A14" i="30"/>
  <c r="A15" i="30"/>
  <c r="A16" i="30"/>
  <c r="A17" i="30"/>
  <c r="A18" i="30"/>
  <c r="A19" i="30"/>
  <c r="A20" i="30"/>
  <c r="A21" i="30"/>
  <c r="A22" i="30"/>
  <c r="A23" i="30"/>
  <c r="A24" i="30"/>
  <c r="A25" i="30"/>
  <c r="A26" i="30"/>
  <c r="A27" i="30"/>
  <c r="A28" i="30"/>
  <c r="A29" i="30"/>
  <c r="A30" i="30"/>
  <c r="A31" i="30"/>
  <c r="A32" i="30"/>
  <c r="A33" i="30"/>
  <c r="A35" i="30"/>
  <c r="A36" i="30"/>
  <c r="A37" i="30"/>
  <c r="A38" i="30"/>
  <c r="A39" i="30"/>
  <c r="A40" i="30"/>
  <c r="A41" i="30"/>
  <c r="A42" i="30"/>
  <c r="A43" i="30"/>
  <c r="A44" i="30"/>
  <c r="A45" i="30"/>
  <c r="A60" i="30"/>
  <c r="A61" i="30"/>
  <c r="A62" i="30"/>
  <c r="A63" i="30"/>
  <c r="A76" i="30"/>
  <c r="A77" i="30"/>
  <c r="A78" i="30"/>
  <c r="A79" i="30"/>
  <c r="B21" i="30"/>
  <c r="B45" i="30"/>
  <c r="B62" i="30"/>
  <c r="B63" i="30"/>
  <c r="B5" i="30"/>
  <c r="A5" i="30"/>
  <c r="F24" i="7" l="1"/>
  <c r="D13" i="109"/>
  <c r="D6" i="109"/>
  <c r="I7" i="7"/>
  <c r="J7" i="7"/>
  <c r="K7" i="7"/>
  <c r="I8" i="7"/>
  <c r="J8" i="7"/>
  <c r="K8" i="7"/>
  <c r="I9" i="7"/>
  <c r="I10" i="7"/>
  <c r="K10" i="7"/>
  <c r="I11" i="7"/>
  <c r="J11" i="7"/>
  <c r="J12" i="7"/>
  <c r="K12" i="7"/>
  <c r="I6" i="7"/>
  <c r="K6" i="7"/>
  <c r="B28" i="8"/>
  <c r="D26" i="35" l="1"/>
  <c r="B28" i="30"/>
  <c r="H74" i="8"/>
  <c r="H66" i="8"/>
  <c r="G66" i="8" s="1"/>
  <c r="H67" i="8"/>
  <c r="J7" i="30"/>
  <c r="B35" i="8"/>
  <c r="C35" i="8"/>
  <c r="E35" i="8"/>
  <c r="B36" i="8"/>
  <c r="C36" i="8"/>
  <c r="B37" i="8"/>
  <c r="C37" i="8"/>
  <c r="E37" i="8"/>
  <c r="B38" i="8"/>
  <c r="C38" i="8"/>
  <c r="E38" i="8"/>
  <c r="B39" i="8"/>
  <c r="C39" i="8"/>
  <c r="E39" i="8"/>
  <c r="B40" i="8"/>
  <c r="C40" i="8"/>
  <c r="E40" i="8"/>
  <c r="F40" i="8"/>
  <c r="G38" i="35" s="1"/>
  <c r="B41" i="8"/>
  <c r="C41" i="8"/>
  <c r="E41" i="8"/>
  <c r="B42" i="8"/>
  <c r="C42" i="8"/>
  <c r="C34" i="8"/>
  <c r="B23" i="8"/>
  <c r="B24" i="8"/>
  <c r="E24" i="8"/>
  <c r="B25" i="8"/>
  <c r="B26" i="8"/>
  <c r="B27" i="8"/>
  <c r="E27" i="8"/>
  <c r="E28" i="8"/>
  <c r="B29" i="8"/>
  <c r="B30" i="8"/>
  <c r="C30" i="8"/>
  <c r="F30" i="8"/>
  <c r="G28" i="35" s="1"/>
  <c r="B22" i="8"/>
  <c r="E13" i="8"/>
  <c r="G6" i="8"/>
  <c r="M4" i="35" s="1"/>
  <c r="N4" i="35" s="1"/>
  <c r="F35" i="7"/>
  <c r="F41" i="8" s="1"/>
  <c r="G39" i="35" s="1"/>
  <c r="F30" i="7"/>
  <c r="F36" i="8" s="1"/>
  <c r="G34" i="35" s="1"/>
  <c r="D34" i="7"/>
  <c r="D40" i="8" s="1"/>
  <c r="F38" i="35" s="1"/>
  <c r="F32" i="7"/>
  <c r="F38" i="8" s="1"/>
  <c r="G36" i="35" s="1"/>
  <c r="D32" i="7"/>
  <c r="D38" i="8" s="1"/>
  <c r="F36" i="35" s="1"/>
  <c r="F31" i="7"/>
  <c r="F37" i="8" s="1"/>
  <c r="G35" i="35" s="1"/>
  <c r="D28" i="7"/>
  <c r="D34" i="8" s="1"/>
  <c r="E20" i="7"/>
  <c r="E26" i="8" s="1"/>
  <c r="D16" i="7"/>
  <c r="D22" i="8" s="1"/>
  <c r="F5" i="85"/>
  <c r="F6" i="7" s="1"/>
  <c r="F12" i="8" s="1"/>
  <c r="G10" i="35" s="1"/>
  <c r="E7" i="7"/>
  <c r="E8" i="7"/>
  <c r="E14" i="8" s="1"/>
  <c r="E9" i="7"/>
  <c r="E15" i="8" s="1"/>
  <c r="E10" i="7"/>
  <c r="E16" i="8" s="1"/>
  <c r="E11" i="7"/>
  <c r="E17" i="8" s="1"/>
  <c r="E12" i="7"/>
  <c r="E18" i="8" s="1"/>
  <c r="E6" i="7"/>
  <c r="E12" i="8" s="1"/>
  <c r="C7" i="7"/>
  <c r="C13" i="8" s="1"/>
  <c r="C8" i="7"/>
  <c r="C14" i="8" s="1"/>
  <c r="C9" i="7"/>
  <c r="C15" i="8" s="1"/>
  <c r="C10" i="7"/>
  <c r="C16" i="8" s="1"/>
  <c r="C11" i="7"/>
  <c r="C17" i="8" s="1"/>
  <c r="C12" i="7"/>
  <c r="C18" i="8" s="1"/>
  <c r="C6" i="7"/>
  <c r="C12" i="8" s="1"/>
  <c r="B7" i="7"/>
  <c r="B13" i="8" s="1"/>
  <c r="B8" i="7"/>
  <c r="B14" i="8" s="1"/>
  <c r="B9" i="7"/>
  <c r="B15" i="8" s="1"/>
  <c r="B10" i="7"/>
  <c r="B16" i="8" s="1"/>
  <c r="B11" i="7"/>
  <c r="B17" i="8" s="1"/>
  <c r="B12" i="7"/>
  <c r="B18" i="8" s="1"/>
  <c r="B6" i="7"/>
  <c r="B12" i="8" s="1"/>
  <c r="F22" i="7"/>
  <c r="F28" i="8" s="1"/>
  <c r="G26" i="35" s="1"/>
  <c r="F23" i="7"/>
  <c r="F29" i="8" s="1"/>
  <c r="G27" i="35" s="1"/>
  <c r="G74" i="8" l="1"/>
  <c r="G67" i="8"/>
  <c r="D6" i="30"/>
  <c r="D9" i="30" s="1"/>
  <c r="H64" i="35"/>
  <c r="D66" i="30"/>
  <c r="J66" i="30" s="1"/>
  <c r="Q66" i="30" s="1"/>
  <c r="D74" i="30"/>
  <c r="H72" i="35"/>
  <c r="D67" i="30"/>
  <c r="H65" i="35"/>
  <c r="G32" i="7"/>
  <c r="G38" i="8" s="1"/>
  <c r="I67" i="8"/>
  <c r="J67" i="30"/>
  <c r="Q67" i="30" s="1"/>
  <c r="I66" i="8"/>
  <c r="I74" i="8"/>
  <c r="D15" i="35"/>
  <c r="B17" i="30"/>
  <c r="E11" i="35"/>
  <c r="C13" i="30"/>
  <c r="E28" i="35"/>
  <c r="C30" i="30"/>
  <c r="D22" i="35"/>
  <c r="B24" i="30"/>
  <c r="F32" i="35"/>
  <c r="D34" i="30"/>
  <c r="E36" i="35"/>
  <c r="C38" i="30"/>
  <c r="D14" i="35"/>
  <c r="B16" i="30"/>
  <c r="E14" i="35"/>
  <c r="C16" i="30"/>
  <c r="D20" i="35"/>
  <c r="B22" i="30"/>
  <c r="D28" i="35"/>
  <c r="B30" i="30"/>
  <c r="D25" i="35"/>
  <c r="B27" i="30"/>
  <c r="D23" i="35"/>
  <c r="B25" i="30"/>
  <c r="E32" i="35"/>
  <c r="C34" i="30"/>
  <c r="D40" i="35"/>
  <c r="B42" i="30"/>
  <c r="E37" i="35"/>
  <c r="C39" i="30"/>
  <c r="D36" i="35"/>
  <c r="B38" i="30"/>
  <c r="D35" i="35"/>
  <c r="B37" i="30"/>
  <c r="D34" i="35"/>
  <c r="B36" i="30"/>
  <c r="E33" i="35"/>
  <c r="C35" i="30"/>
  <c r="E15" i="35"/>
  <c r="C17" i="30"/>
  <c r="D24" i="35"/>
  <c r="B26" i="30"/>
  <c r="E40" i="35"/>
  <c r="C42" i="30"/>
  <c r="E34" i="35"/>
  <c r="C36" i="30"/>
  <c r="D10" i="35"/>
  <c r="B12" i="30"/>
  <c r="D13" i="35"/>
  <c r="B15" i="30"/>
  <c r="E10" i="35"/>
  <c r="C12" i="30"/>
  <c r="E13" i="35"/>
  <c r="C15" i="30"/>
  <c r="D21" i="35"/>
  <c r="B23" i="30"/>
  <c r="E38" i="35"/>
  <c r="C40" i="30"/>
  <c r="D37" i="35"/>
  <c r="B39" i="30"/>
  <c r="D33" i="35"/>
  <c r="B35" i="30"/>
  <c r="D11" i="35"/>
  <c r="B13" i="30"/>
  <c r="D27" i="35"/>
  <c r="B29" i="30"/>
  <c r="D39" i="35"/>
  <c r="B41" i="30"/>
  <c r="E35" i="35"/>
  <c r="C37" i="30"/>
  <c r="D16" i="35"/>
  <c r="B18" i="30"/>
  <c r="D12" i="35"/>
  <c r="B14" i="30"/>
  <c r="E16" i="35"/>
  <c r="C18" i="30"/>
  <c r="E12" i="35"/>
  <c r="C14" i="30"/>
  <c r="E27" i="35"/>
  <c r="C29" i="30"/>
  <c r="D32" i="35"/>
  <c r="A34" i="30"/>
  <c r="E39" i="35"/>
  <c r="C41" i="30"/>
  <c r="D38" i="35"/>
  <c r="B40" i="30"/>
  <c r="I7" i="8"/>
  <c r="I9" i="8"/>
  <c r="H4" i="35"/>
  <c r="H7" i="35" s="1"/>
  <c r="N7" i="35"/>
  <c r="M7" i="35"/>
  <c r="F20" i="35"/>
  <c r="D22" i="30"/>
  <c r="G9" i="8"/>
  <c r="H32" i="7"/>
  <c r="O74" i="30" l="1"/>
  <c r="L74" i="30"/>
  <c r="H74" i="30"/>
  <c r="J74" i="30"/>
  <c r="J22" i="30"/>
  <c r="I22" i="30"/>
  <c r="G22" i="30"/>
  <c r="K22" i="30"/>
  <c r="M22" i="30"/>
  <c r="H22" i="30"/>
  <c r="L22" i="30"/>
  <c r="M32" i="7"/>
  <c r="H38" i="8"/>
  <c r="N6" i="30"/>
  <c r="N9" i="30" s="1"/>
  <c r="J6" i="30"/>
  <c r="J9" i="30" s="1"/>
  <c r="L6" i="30"/>
  <c r="L9" i="30" s="1"/>
  <c r="D9" i="85"/>
  <c r="D10" i="7" s="1"/>
  <c r="D16" i="8" s="1"/>
  <c r="F14" i="35" s="1"/>
  <c r="D11" i="85"/>
  <c r="D12" i="7" s="1"/>
  <c r="D18" i="8" s="1"/>
  <c r="F16" i="35" s="1"/>
  <c r="D10" i="85"/>
  <c r="D11" i="7" s="1"/>
  <c r="D17" i="8" s="1"/>
  <c r="F15" i="35" s="1"/>
  <c r="D8" i="85"/>
  <c r="D9" i="7" s="1"/>
  <c r="D15" i="8" s="1"/>
  <c r="F13" i="35" s="1"/>
  <c r="D7" i="85"/>
  <c r="D8" i="7" s="1"/>
  <c r="D14" i="8" s="1"/>
  <c r="F12" i="35" s="1"/>
  <c r="D7" i="7"/>
  <c r="D13" i="8" s="1"/>
  <c r="F11" i="35" s="1"/>
  <c r="D5" i="85"/>
  <c r="D6" i="7" s="1"/>
  <c r="D12" i="8" s="1"/>
  <c r="F10" i="35" s="1"/>
  <c r="H36" i="35" l="1"/>
  <c r="D38" i="30"/>
  <c r="I38" i="8"/>
  <c r="M36" i="35"/>
  <c r="N36" i="35" s="1"/>
  <c r="Q6" i="30"/>
  <c r="Q7" i="30"/>
  <c r="F30" i="113"/>
  <c r="F29" i="113"/>
  <c r="D29" i="113"/>
  <c r="G29" i="113" s="1"/>
  <c r="F28" i="113"/>
  <c r="D28" i="113"/>
  <c r="G28" i="113" s="1"/>
  <c r="F27" i="113"/>
  <c r="D27" i="113"/>
  <c r="D30" i="113" s="1"/>
  <c r="G30" i="113" s="1"/>
  <c r="E23" i="113"/>
  <c r="F23" i="113" s="1"/>
  <c r="D23" i="113"/>
  <c r="F22" i="113"/>
  <c r="D22" i="113"/>
  <c r="G22" i="113" s="1"/>
  <c r="F21" i="113"/>
  <c r="D21" i="113"/>
  <c r="G21" i="113" s="1"/>
  <c r="F20" i="113"/>
  <c r="D20" i="113"/>
  <c r="G20" i="113" s="1"/>
  <c r="E16" i="113"/>
  <c r="F16" i="113" s="1"/>
  <c r="D16" i="113"/>
  <c r="F15" i="113"/>
  <c r="D15" i="113"/>
  <c r="G15" i="113" s="1"/>
  <c r="F14" i="113"/>
  <c r="D14" i="113"/>
  <c r="G14" i="113" s="1"/>
  <c r="F13" i="113"/>
  <c r="D13" i="113"/>
  <c r="G13" i="113" s="1"/>
  <c r="E9" i="113"/>
  <c r="F9" i="113" s="1"/>
  <c r="D9" i="113"/>
  <c r="F8" i="113"/>
  <c r="D8" i="113"/>
  <c r="G8" i="113" s="1"/>
  <c r="F7" i="113"/>
  <c r="D7" i="113"/>
  <c r="G7" i="113" s="1"/>
  <c r="F6" i="113"/>
  <c r="D6" i="113"/>
  <c r="I24" i="110"/>
  <c r="F30" i="112"/>
  <c r="F29" i="112"/>
  <c r="D29" i="112"/>
  <c r="F28" i="112"/>
  <c r="F27" i="112"/>
  <c r="E23" i="112"/>
  <c r="F23" i="112" s="1"/>
  <c r="D23" i="112"/>
  <c r="F22" i="112"/>
  <c r="D22" i="112"/>
  <c r="G22" i="112" s="1"/>
  <c r="J22" i="112" s="1"/>
  <c r="K22" i="112" s="1"/>
  <c r="F21" i="112"/>
  <c r="D21" i="112"/>
  <c r="G21" i="112" s="1"/>
  <c r="F20" i="112"/>
  <c r="D20" i="112"/>
  <c r="G20" i="112" s="1"/>
  <c r="E16" i="112"/>
  <c r="F16" i="112" s="1"/>
  <c r="D16" i="112"/>
  <c r="F15" i="112"/>
  <c r="D15" i="112"/>
  <c r="G15" i="112" s="1"/>
  <c r="F14" i="112"/>
  <c r="D14" i="112"/>
  <c r="G14" i="112" s="1"/>
  <c r="J14" i="112" s="1"/>
  <c r="K14" i="112" s="1"/>
  <c r="F13" i="112"/>
  <c r="D13" i="112"/>
  <c r="G13" i="112" s="1"/>
  <c r="J13" i="112" s="1"/>
  <c r="E9" i="112"/>
  <c r="F9" i="112" s="1"/>
  <c r="D9" i="112"/>
  <c r="F8" i="112"/>
  <c r="D8" i="112"/>
  <c r="G8" i="112" s="1"/>
  <c r="J8" i="112" s="1"/>
  <c r="K8" i="112" s="1"/>
  <c r="F7" i="112"/>
  <c r="D7" i="112"/>
  <c r="F6" i="112"/>
  <c r="D6" i="112"/>
  <c r="F30" i="111"/>
  <c r="F29" i="111"/>
  <c r="D29" i="111"/>
  <c r="G29" i="111" s="1"/>
  <c r="F28" i="111"/>
  <c r="D28" i="111"/>
  <c r="G28" i="111" s="1"/>
  <c r="F27" i="111"/>
  <c r="D27" i="111"/>
  <c r="D30" i="111" s="1"/>
  <c r="G30" i="111" s="1"/>
  <c r="E23" i="111"/>
  <c r="F23" i="111" s="1"/>
  <c r="D23" i="111"/>
  <c r="F22" i="111"/>
  <c r="D22" i="111"/>
  <c r="G22" i="111" s="1"/>
  <c r="F21" i="111"/>
  <c r="D21" i="111"/>
  <c r="G21" i="111" s="1"/>
  <c r="F20" i="111"/>
  <c r="D20" i="111"/>
  <c r="G20" i="111" s="1"/>
  <c r="E16" i="111"/>
  <c r="F16" i="111" s="1"/>
  <c r="D16" i="111"/>
  <c r="G16" i="111" s="1"/>
  <c r="F15" i="111"/>
  <c r="D15" i="111"/>
  <c r="G15" i="111" s="1"/>
  <c r="J15" i="111" s="1"/>
  <c r="K15" i="111" s="1"/>
  <c r="F14" i="111"/>
  <c r="D14" i="111"/>
  <c r="G14" i="111" s="1"/>
  <c r="F13" i="111"/>
  <c r="D13" i="111"/>
  <c r="G13" i="111" s="1"/>
  <c r="E9" i="111"/>
  <c r="F9" i="111" s="1"/>
  <c r="D9" i="111"/>
  <c r="G9" i="111" s="1"/>
  <c r="J9" i="111" s="1"/>
  <c r="K9" i="111" s="1"/>
  <c r="F8" i="111"/>
  <c r="D8" i="111"/>
  <c r="G8" i="111" s="1"/>
  <c r="F7" i="111"/>
  <c r="D7" i="111"/>
  <c r="G7" i="111" s="1"/>
  <c r="F6" i="111"/>
  <c r="D6" i="111"/>
  <c r="G6" i="111" s="1"/>
  <c r="F30" i="110"/>
  <c r="F29" i="110"/>
  <c r="D29" i="110"/>
  <c r="G29" i="110" s="1"/>
  <c r="J29" i="110" s="1"/>
  <c r="K29" i="110" s="1"/>
  <c r="F28" i="110"/>
  <c r="D28" i="110"/>
  <c r="G28" i="110" s="1"/>
  <c r="F27" i="110"/>
  <c r="D27" i="110"/>
  <c r="D30" i="110" s="1"/>
  <c r="G30" i="110" s="1"/>
  <c r="E23" i="110"/>
  <c r="F23" i="110" s="1"/>
  <c r="D23" i="110"/>
  <c r="F22" i="110"/>
  <c r="D22" i="110"/>
  <c r="G22" i="110" s="1"/>
  <c r="J22" i="110" s="1"/>
  <c r="K22" i="110" s="1"/>
  <c r="F21" i="110"/>
  <c r="D21" i="110"/>
  <c r="G21" i="110" s="1"/>
  <c r="F20" i="110"/>
  <c r="D20" i="110"/>
  <c r="G20" i="110" s="1"/>
  <c r="E16" i="110"/>
  <c r="F16" i="110" s="1"/>
  <c r="D16" i="110"/>
  <c r="F15" i="110"/>
  <c r="D15" i="110"/>
  <c r="G15" i="110" s="1"/>
  <c r="J15" i="110" s="1"/>
  <c r="K15" i="110" s="1"/>
  <c r="F14" i="110"/>
  <c r="D14" i="110"/>
  <c r="G14" i="110" s="1"/>
  <c r="F13" i="110"/>
  <c r="D13" i="110"/>
  <c r="G13" i="110" s="1"/>
  <c r="E9" i="110"/>
  <c r="F9" i="110" s="1"/>
  <c r="D9" i="110"/>
  <c r="F8" i="110"/>
  <c r="D8" i="110"/>
  <c r="G8" i="110" s="1"/>
  <c r="F7" i="110"/>
  <c r="D7" i="110"/>
  <c r="G7" i="110" s="1"/>
  <c r="J7" i="110" s="1"/>
  <c r="K7" i="110" s="1"/>
  <c r="F6" i="110"/>
  <c r="D6" i="110"/>
  <c r="G6" i="110" s="1"/>
  <c r="G29" i="109"/>
  <c r="G28" i="109"/>
  <c r="G30" i="109"/>
  <c r="E23" i="109"/>
  <c r="F23" i="109" s="1"/>
  <c r="D23" i="109"/>
  <c r="F22" i="109"/>
  <c r="D22" i="109"/>
  <c r="G22" i="109" s="1"/>
  <c r="J22" i="109" s="1"/>
  <c r="K22" i="109" s="1"/>
  <c r="F21" i="109"/>
  <c r="D21" i="109"/>
  <c r="G21" i="109" s="1"/>
  <c r="F20" i="109"/>
  <c r="D20" i="109"/>
  <c r="G20" i="109" s="1"/>
  <c r="E16" i="109"/>
  <c r="F16" i="109" s="1"/>
  <c r="D16" i="109"/>
  <c r="F15" i="109"/>
  <c r="D15" i="109"/>
  <c r="G15" i="109" s="1"/>
  <c r="F14" i="109"/>
  <c r="D14" i="109"/>
  <c r="G14" i="109" s="1"/>
  <c r="F13" i="109"/>
  <c r="G13" i="109"/>
  <c r="E9" i="109"/>
  <c r="F9" i="109" s="1"/>
  <c r="D9" i="109"/>
  <c r="F8" i="109"/>
  <c r="D8" i="109"/>
  <c r="G8" i="109" s="1"/>
  <c r="F7" i="109"/>
  <c r="D7" i="109"/>
  <c r="G7" i="109" s="1"/>
  <c r="J7" i="109" s="1"/>
  <c r="K7" i="109" s="1"/>
  <c r="F6" i="109"/>
  <c r="G6" i="109"/>
  <c r="F30" i="108"/>
  <c r="F29" i="108"/>
  <c r="D29" i="108"/>
  <c r="G29" i="108" s="1"/>
  <c r="J29" i="108" s="1"/>
  <c r="K29" i="108" s="1"/>
  <c r="F28" i="108"/>
  <c r="D28" i="108"/>
  <c r="G28" i="108" s="1"/>
  <c r="F27" i="108"/>
  <c r="D27" i="108"/>
  <c r="D30" i="108" s="1"/>
  <c r="G30" i="108" s="1"/>
  <c r="E23" i="108"/>
  <c r="F23" i="108" s="1"/>
  <c r="D23" i="108"/>
  <c r="F22" i="108"/>
  <c r="D22" i="108"/>
  <c r="G22" i="108" s="1"/>
  <c r="J22" i="108" s="1"/>
  <c r="K22" i="108" s="1"/>
  <c r="F21" i="108"/>
  <c r="D21" i="108"/>
  <c r="G21" i="108" s="1"/>
  <c r="F20" i="108"/>
  <c r="D20" i="108"/>
  <c r="G20" i="108" s="1"/>
  <c r="E16" i="108"/>
  <c r="F16" i="108" s="1"/>
  <c r="D16" i="108"/>
  <c r="F15" i="108"/>
  <c r="D15" i="108"/>
  <c r="G15" i="108" s="1"/>
  <c r="J15" i="108" s="1"/>
  <c r="K15" i="108" s="1"/>
  <c r="F14" i="108"/>
  <c r="D14" i="108"/>
  <c r="G14" i="108" s="1"/>
  <c r="F13" i="108"/>
  <c r="D13" i="108"/>
  <c r="G13" i="108" s="1"/>
  <c r="L9" i="108"/>
  <c r="E9" i="108"/>
  <c r="F9" i="108" s="1"/>
  <c r="D9" i="108"/>
  <c r="F8" i="108"/>
  <c r="D8" i="108"/>
  <c r="G8" i="108" s="1"/>
  <c r="F7" i="108"/>
  <c r="D7" i="108"/>
  <c r="G7" i="108" s="1"/>
  <c r="J7" i="108" s="1"/>
  <c r="K7" i="108" s="1"/>
  <c r="F6" i="108"/>
  <c r="D6" i="108"/>
  <c r="G6" i="108" s="1"/>
  <c r="D21" i="55"/>
  <c r="G21" i="55" s="1"/>
  <c r="D14" i="55"/>
  <c r="G14" i="55" s="1"/>
  <c r="D7" i="55"/>
  <c r="D23" i="55"/>
  <c r="D16" i="55"/>
  <c r="D9" i="55"/>
  <c r="E23" i="55"/>
  <c r="F23" i="55" s="1"/>
  <c r="E16" i="55"/>
  <c r="F16" i="55" s="1"/>
  <c r="E9" i="55"/>
  <c r="F9" i="55" s="1"/>
  <c r="F8" i="55"/>
  <c r="F30" i="55"/>
  <c r="F29" i="55"/>
  <c r="D29" i="55"/>
  <c r="G29" i="55" s="1"/>
  <c r="F28" i="55"/>
  <c r="D28" i="55"/>
  <c r="G28" i="55" s="1"/>
  <c r="F27" i="55"/>
  <c r="D27" i="55"/>
  <c r="D30" i="55" s="1"/>
  <c r="G30" i="55" s="1"/>
  <c r="F22" i="55"/>
  <c r="D22" i="55"/>
  <c r="G22" i="55" s="1"/>
  <c r="J22" i="55" s="1"/>
  <c r="K22" i="55" s="1"/>
  <c r="F21" i="55"/>
  <c r="F20" i="55"/>
  <c r="D20" i="55"/>
  <c r="G20" i="55" s="1"/>
  <c r="F15" i="55"/>
  <c r="D15" i="55"/>
  <c r="G15" i="55" s="1"/>
  <c r="F14" i="55"/>
  <c r="F13" i="55"/>
  <c r="D13" i="55"/>
  <c r="G13" i="55" s="1"/>
  <c r="D8" i="55"/>
  <c r="G8" i="55" s="1"/>
  <c r="F7" i="55"/>
  <c r="G7" i="55"/>
  <c r="J7" i="55" s="1"/>
  <c r="K7" i="55" s="1"/>
  <c r="F6" i="55"/>
  <c r="D6" i="55"/>
  <c r="G6" i="55" s="1"/>
  <c r="J6" i="107"/>
  <c r="J7" i="107" s="1"/>
  <c r="F6" i="107"/>
  <c r="F21" i="107"/>
  <c r="F20" i="107"/>
  <c r="D20" i="107"/>
  <c r="G20" i="107" s="1"/>
  <c r="F19" i="107"/>
  <c r="D19" i="107"/>
  <c r="G19" i="107" s="1"/>
  <c r="J19" i="107" s="1"/>
  <c r="F15" i="107"/>
  <c r="D15" i="107"/>
  <c r="G15" i="107" s="1"/>
  <c r="F11" i="107"/>
  <c r="D11" i="107"/>
  <c r="G11" i="107" s="1"/>
  <c r="F10" i="107"/>
  <c r="D10" i="107"/>
  <c r="F6" i="106"/>
  <c r="F21" i="106"/>
  <c r="F20" i="106"/>
  <c r="D20" i="106"/>
  <c r="D21" i="106" s="1"/>
  <c r="G21" i="106" s="1"/>
  <c r="F19" i="106"/>
  <c r="D19" i="106"/>
  <c r="G19" i="106" s="1"/>
  <c r="J19" i="106" s="1"/>
  <c r="F15" i="106"/>
  <c r="D15" i="106"/>
  <c r="G15" i="106" s="1"/>
  <c r="F11" i="106"/>
  <c r="D11" i="106"/>
  <c r="G11" i="106" s="1"/>
  <c r="F10" i="106"/>
  <c r="D10" i="106"/>
  <c r="G10" i="106" s="1"/>
  <c r="J6" i="106"/>
  <c r="J7" i="106" s="1"/>
  <c r="G16" i="55" l="1"/>
  <c r="G16" i="108"/>
  <c r="J16" i="108" s="1"/>
  <c r="K16" i="108" s="1"/>
  <c r="G23" i="108"/>
  <c r="H6" i="110"/>
  <c r="Q9" i="30"/>
  <c r="G9" i="113"/>
  <c r="J9" i="113" s="1"/>
  <c r="K9" i="113" s="1"/>
  <c r="G23" i="113"/>
  <c r="J23" i="113" s="1"/>
  <c r="K23" i="113" s="1"/>
  <c r="G16" i="110"/>
  <c r="J16" i="110" s="1"/>
  <c r="K16" i="110" s="1"/>
  <c r="G9" i="110"/>
  <c r="J9" i="110" s="1"/>
  <c r="K9" i="110" s="1"/>
  <c r="G23" i="110"/>
  <c r="G24" i="110" s="1"/>
  <c r="G16" i="109"/>
  <c r="J16" i="109" s="1"/>
  <c r="K16" i="109" s="1"/>
  <c r="G23" i="109"/>
  <c r="H23" i="109" s="1"/>
  <c r="G9" i="108"/>
  <c r="J9" i="108" s="1"/>
  <c r="K9" i="108" s="1"/>
  <c r="H6" i="108"/>
  <c r="G16" i="112"/>
  <c r="G17" i="112" s="1"/>
  <c r="G23" i="111"/>
  <c r="J23" i="111" s="1"/>
  <c r="K23" i="111" s="1"/>
  <c r="G10" i="107"/>
  <c r="G12" i="107" s="1"/>
  <c r="H7" i="107"/>
  <c r="D21" i="107"/>
  <c r="J38" i="30"/>
  <c r="I38" i="30"/>
  <c r="G7" i="107"/>
  <c r="G9" i="109"/>
  <c r="J9" i="109" s="1"/>
  <c r="K9" i="109" s="1"/>
  <c r="G23" i="112"/>
  <c r="J23" i="112" s="1"/>
  <c r="K23" i="112" s="1"/>
  <c r="H13" i="113"/>
  <c r="G16" i="113"/>
  <c r="H16" i="113" s="1"/>
  <c r="G17" i="111"/>
  <c r="D17" i="7"/>
  <c r="G24" i="108"/>
  <c r="G17" i="108"/>
  <c r="G6" i="113"/>
  <c r="J6" i="113" s="1"/>
  <c r="G27" i="110"/>
  <c r="G31" i="110" s="1"/>
  <c r="J6" i="111"/>
  <c r="K6" i="111" s="1"/>
  <c r="G10" i="111"/>
  <c r="G17" i="109"/>
  <c r="G24" i="109"/>
  <c r="H14" i="55"/>
  <c r="G17" i="55"/>
  <c r="G6" i="112"/>
  <c r="H6" i="112" s="1"/>
  <c r="G7" i="112"/>
  <c r="J7" i="112" s="1"/>
  <c r="K7" i="112" s="1"/>
  <c r="D18" i="7"/>
  <c r="D24" i="8" s="1"/>
  <c r="F22" i="35" s="1"/>
  <c r="D30" i="112"/>
  <c r="D21" i="7"/>
  <c r="D27" i="8" s="1"/>
  <c r="F25" i="35" s="1"/>
  <c r="G29" i="112"/>
  <c r="J29" i="112" s="1"/>
  <c r="K29" i="112" s="1"/>
  <c r="D23" i="7"/>
  <c r="G9" i="112"/>
  <c r="J9" i="112" s="1"/>
  <c r="K9" i="112" s="1"/>
  <c r="D20" i="7"/>
  <c r="D26" i="8" s="1"/>
  <c r="F24" i="35" s="1"/>
  <c r="D19" i="7"/>
  <c r="D25" i="8" s="1"/>
  <c r="F23" i="35" s="1"/>
  <c r="G28" i="112"/>
  <c r="H28" i="112" s="1"/>
  <c r="D22" i="7"/>
  <c r="J22" i="113"/>
  <c r="K22" i="113" s="1"/>
  <c r="H22" i="113"/>
  <c r="G10" i="113"/>
  <c r="H6" i="113"/>
  <c r="J7" i="113"/>
  <c r="K7" i="113" s="1"/>
  <c r="H7" i="113"/>
  <c r="H30" i="113"/>
  <c r="J30" i="113"/>
  <c r="K30" i="113" s="1"/>
  <c r="J29" i="113"/>
  <c r="K29" i="113" s="1"/>
  <c r="H29" i="113"/>
  <c r="J14" i="113"/>
  <c r="K14" i="113" s="1"/>
  <c r="H14" i="113"/>
  <c r="J15" i="113"/>
  <c r="K15" i="113" s="1"/>
  <c r="H15" i="113"/>
  <c r="G24" i="113"/>
  <c r="H20" i="113"/>
  <c r="J20" i="113"/>
  <c r="H21" i="113"/>
  <c r="J21" i="113"/>
  <c r="K21" i="113" s="1"/>
  <c r="J13" i="113"/>
  <c r="J8" i="113"/>
  <c r="K8" i="113" s="1"/>
  <c r="H8" i="113"/>
  <c r="H28" i="113"/>
  <c r="J28" i="113"/>
  <c r="K28" i="113" s="1"/>
  <c r="H9" i="113"/>
  <c r="H23" i="113"/>
  <c r="G27" i="113"/>
  <c r="G27" i="112"/>
  <c r="J27" i="112" s="1"/>
  <c r="H21" i="112"/>
  <c r="J21" i="112"/>
  <c r="K21" i="112" s="1"/>
  <c r="K13" i="112"/>
  <c r="J16" i="112"/>
  <c r="K16" i="112" s="1"/>
  <c r="H15" i="112"/>
  <c r="J15" i="112"/>
  <c r="K15" i="112" s="1"/>
  <c r="J20" i="112"/>
  <c r="H20" i="112"/>
  <c r="H8" i="112"/>
  <c r="H13" i="112"/>
  <c r="H14" i="112"/>
  <c r="H22" i="112"/>
  <c r="J7" i="111"/>
  <c r="K7" i="111" s="1"/>
  <c r="H7" i="111"/>
  <c r="J20" i="111"/>
  <c r="K20" i="111" s="1"/>
  <c r="H20" i="111"/>
  <c r="H6" i="111"/>
  <c r="H15" i="111"/>
  <c r="H30" i="111"/>
  <c r="J30" i="111"/>
  <c r="K30" i="111" s="1"/>
  <c r="J29" i="111"/>
  <c r="K29" i="111" s="1"/>
  <c r="H29" i="111"/>
  <c r="J8" i="111"/>
  <c r="K8" i="111" s="1"/>
  <c r="H8" i="111"/>
  <c r="J22" i="111"/>
  <c r="K22" i="111" s="1"/>
  <c r="H22" i="111"/>
  <c r="J13" i="111"/>
  <c r="H13" i="111"/>
  <c r="H16" i="111"/>
  <c r="J16" i="111"/>
  <c r="K16" i="111" s="1"/>
  <c r="J21" i="111"/>
  <c r="K21" i="111" s="1"/>
  <c r="H21" i="111"/>
  <c r="J14" i="111"/>
  <c r="K14" i="111" s="1"/>
  <c r="H14" i="111"/>
  <c r="J28" i="111"/>
  <c r="K28" i="111" s="1"/>
  <c r="H28" i="111"/>
  <c r="H9" i="111"/>
  <c r="H23" i="111"/>
  <c r="G27" i="111"/>
  <c r="G31" i="111" s="1"/>
  <c r="H20" i="110"/>
  <c r="J20" i="110"/>
  <c r="J28" i="110"/>
  <c r="K28" i="110" s="1"/>
  <c r="H28" i="110"/>
  <c r="H13" i="110"/>
  <c r="G17" i="110"/>
  <c r="J13" i="110"/>
  <c r="H21" i="110"/>
  <c r="J21" i="110"/>
  <c r="K21" i="110" s="1"/>
  <c r="J30" i="110"/>
  <c r="K30" i="110" s="1"/>
  <c r="H30" i="110"/>
  <c r="H8" i="110"/>
  <c r="J8" i="110"/>
  <c r="K8" i="110" s="1"/>
  <c r="J14" i="110"/>
  <c r="K14" i="110" s="1"/>
  <c r="H14" i="110"/>
  <c r="H7" i="110"/>
  <c r="H22" i="110"/>
  <c r="J6" i="110"/>
  <c r="H15" i="110"/>
  <c r="H29" i="110"/>
  <c r="H21" i="109"/>
  <c r="J21" i="109"/>
  <c r="K21" i="109" s="1"/>
  <c r="H8" i="109"/>
  <c r="J8" i="109"/>
  <c r="K8" i="109" s="1"/>
  <c r="J15" i="109"/>
  <c r="K15" i="109" s="1"/>
  <c r="H15" i="109"/>
  <c r="H30" i="109"/>
  <c r="J30" i="109"/>
  <c r="K30" i="109" s="1"/>
  <c r="J29" i="109"/>
  <c r="K29" i="109" s="1"/>
  <c r="H29" i="109"/>
  <c r="H13" i="109"/>
  <c r="J13" i="109"/>
  <c r="H14" i="109"/>
  <c r="J14" i="109"/>
  <c r="K14" i="109" s="1"/>
  <c r="H20" i="109"/>
  <c r="J20" i="109"/>
  <c r="J28" i="109"/>
  <c r="K28" i="109" s="1"/>
  <c r="H28" i="109"/>
  <c r="H6" i="109"/>
  <c r="H7" i="109"/>
  <c r="H22" i="109"/>
  <c r="G27" i="109"/>
  <c r="J6" i="109"/>
  <c r="G27" i="108"/>
  <c r="G31" i="108" s="1"/>
  <c r="H8" i="108"/>
  <c r="J8" i="108"/>
  <c r="K8" i="108" s="1"/>
  <c r="H21" i="108"/>
  <c r="J21" i="108"/>
  <c r="K21" i="108" s="1"/>
  <c r="H30" i="108"/>
  <c r="J30" i="108"/>
  <c r="J14" i="108"/>
  <c r="K14" i="108" s="1"/>
  <c r="H14" i="108"/>
  <c r="H20" i="108"/>
  <c r="J20" i="108"/>
  <c r="J28" i="108"/>
  <c r="K28" i="108" s="1"/>
  <c r="H28" i="108"/>
  <c r="J13" i="108"/>
  <c r="H13" i="108"/>
  <c r="J23" i="108"/>
  <c r="H23" i="108"/>
  <c r="H7" i="108"/>
  <c r="H16" i="108"/>
  <c r="H22" i="108"/>
  <c r="J6" i="108"/>
  <c r="H15" i="108"/>
  <c r="H29" i="108"/>
  <c r="G23" i="55"/>
  <c r="H23" i="55" s="1"/>
  <c r="H28" i="55"/>
  <c r="G9" i="55"/>
  <c r="J9" i="55" s="1"/>
  <c r="K9" i="55" s="1"/>
  <c r="J16" i="55"/>
  <c r="H16" i="55"/>
  <c r="H15" i="55"/>
  <c r="J15" i="55"/>
  <c r="K15" i="55" s="1"/>
  <c r="H29" i="55"/>
  <c r="J29" i="55"/>
  <c r="K29" i="55" s="1"/>
  <c r="H30" i="55"/>
  <c r="J30" i="55"/>
  <c r="K30" i="55" s="1"/>
  <c r="H8" i="55"/>
  <c r="J8" i="55"/>
  <c r="K8" i="55" s="1"/>
  <c r="J20" i="55"/>
  <c r="H20" i="55"/>
  <c r="H21" i="55"/>
  <c r="J21" i="55"/>
  <c r="K21" i="55" s="1"/>
  <c r="H13" i="55"/>
  <c r="H6" i="55"/>
  <c r="H7" i="55"/>
  <c r="J13" i="55"/>
  <c r="J14" i="55"/>
  <c r="K14" i="55" s="1"/>
  <c r="H22" i="55"/>
  <c r="G27" i="55"/>
  <c r="G31" i="55" s="1"/>
  <c r="J28" i="55"/>
  <c r="K28" i="55" s="1"/>
  <c r="J6" i="55"/>
  <c r="G16" i="107"/>
  <c r="K19" i="107"/>
  <c r="J11" i="107"/>
  <c r="K11" i="107" s="1"/>
  <c r="H11" i="107"/>
  <c r="K6" i="107"/>
  <c r="H15" i="107"/>
  <c r="J15" i="107"/>
  <c r="H19" i="107"/>
  <c r="G16" i="106"/>
  <c r="J21" i="106"/>
  <c r="K21" i="106" s="1"/>
  <c r="H21" i="106"/>
  <c r="G12" i="106"/>
  <c r="J10" i="106"/>
  <c r="H10" i="106"/>
  <c r="K19" i="106"/>
  <c r="H6" i="106"/>
  <c r="H7" i="106" s="1"/>
  <c r="J11" i="106"/>
  <c r="K11" i="106" s="1"/>
  <c r="H11" i="106"/>
  <c r="K6" i="106"/>
  <c r="H15" i="106"/>
  <c r="J15" i="106"/>
  <c r="H19" i="106"/>
  <c r="G7" i="106"/>
  <c r="G20" i="106"/>
  <c r="G24" i="112" l="1"/>
  <c r="H23" i="110"/>
  <c r="H24" i="110" s="1"/>
  <c r="J23" i="110"/>
  <c r="J24" i="110" s="1"/>
  <c r="D23" i="8"/>
  <c r="F21" i="35" s="1"/>
  <c r="H17" i="7"/>
  <c r="H10" i="107"/>
  <c r="J10" i="107"/>
  <c r="G31" i="109"/>
  <c r="H27" i="109"/>
  <c r="H23" i="112"/>
  <c r="J24" i="112"/>
  <c r="H16" i="112"/>
  <c r="H17" i="112" s="1"/>
  <c r="J17" i="112"/>
  <c r="H16" i="109"/>
  <c r="H17" i="109" s="1"/>
  <c r="J23" i="109"/>
  <c r="J24" i="109" s="1"/>
  <c r="H9" i="110"/>
  <c r="H10" i="110" s="1"/>
  <c r="J10" i="110"/>
  <c r="G10" i="110"/>
  <c r="H16" i="110"/>
  <c r="J17" i="110"/>
  <c r="G17" i="113"/>
  <c r="G24" i="111"/>
  <c r="H9" i="109"/>
  <c r="H10" i="109" s="1"/>
  <c r="H9" i="108"/>
  <c r="J27" i="108"/>
  <c r="G10" i="108"/>
  <c r="J17" i="108"/>
  <c r="G10" i="109"/>
  <c r="G21" i="107"/>
  <c r="G22" i="107" s="1"/>
  <c r="G23" i="107" s="1"/>
  <c r="H17" i="113"/>
  <c r="J16" i="113"/>
  <c r="K16" i="113" s="1"/>
  <c r="Q38" i="30"/>
  <c r="H24" i="113"/>
  <c r="H16" i="106"/>
  <c r="H27" i="112"/>
  <c r="H7" i="112"/>
  <c r="I18" i="7" s="1"/>
  <c r="J6" i="112"/>
  <c r="K6" i="112" s="1"/>
  <c r="H27" i="110"/>
  <c r="H31" i="110" s="1"/>
  <c r="J27" i="110"/>
  <c r="J31" i="110" s="1"/>
  <c r="H10" i="108"/>
  <c r="J18" i="7"/>
  <c r="K18" i="7"/>
  <c r="H10" i="113"/>
  <c r="L22" i="7"/>
  <c r="K19" i="7"/>
  <c r="I19" i="7"/>
  <c r="J19" i="7"/>
  <c r="J28" i="112"/>
  <c r="K28" i="112" s="1"/>
  <c r="H9" i="112"/>
  <c r="I17" i="7"/>
  <c r="K17" i="7"/>
  <c r="J17" i="7"/>
  <c r="G17" i="7"/>
  <c r="H29" i="112"/>
  <c r="L23" i="7" s="1"/>
  <c r="H10" i="111"/>
  <c r="H17" i="111"/>
  <c r="H24" i="111"/>
  <c r="J17" i="111"/>
  <c r="J24" i="111"/>
  <c r="J10" i="111"/>
  <c r="H17" i="108"/>
  <c r="H24" i="108"/>
  <c r="H27" i="108"/>
  <c r="H31" i="108" s="1"/>
  <c r="J10" i="108"/>
  <c r="J10" i="109"/>
  <c r="J24" i="113"/>
  <c r="J10" i="55"/>
  <c r="J17" i="109"/>
  <c r="G24" i="55"/>
  <c r="H17" i="55"/>
  <c r="H24" i="55"/>
  <c r="J23" i="55"/>
  <c r="J24" i="55" s="1"/>
  <c r="G10" i="55"/>
  <c r="H24" i="109"/>
  <c r="G22" i="7"/>
  <c r="H22" i="7" s="1"/>
  <c r="M22" i="7" s="1"/>
  <c r="D28" i="8"/>
  <c r="F26" i="35" s="1"/>
  <c r="G23" i="7"/>
  <c r="H23" i="7" s="1"/>
  <c r="M23" i="7" s="1"/>
  <c r="D29" i="8"/>
  <c r="F27" i="35" s="1"/>
  <c r="G30" i="112"/>
  <c r="D24" i="7"/>
  <c r="G10" i="112"/>
  <c r="K20" i="113"/>
  <c r="J10" i="113"/>
  <c r="K6" i="113"/>
  <c r="K13" i="113"/>
  <c r="G31" i="113"/>
  <c r="J27" i="113"/>
  <c r="H27" i="113"/>
  <c r="H31" i="113" s="1"/>
  <c r="H32" i="113" s="1"/>
  <c r="K23" i="108"/>
  <c r="J24" i="108"/>
  <c r="K30" i="108"/>
  <c r="J31" i="108"/>
  <c r="K16" i="55"/>
  <c r="J17" i="55"/>
  <c r="K23" i="110"/>
  <c r="K20" i="112"/>
  <c r="K27" i="112"/>
  <c r="K13" i="111"/>
  <c r="J27" i="111"/>
  <c r="J31" i="111" s="1"/>
  <c r="H27" i="111"/>
  <c r="H31" i="111" s="1"/>
  <c r="K20" i="110"/>
  <c r="K13" i="110"/>
  <c r="K6" i="110"/>
  <c r="H17" i="110"/>
  <c r="J27" i="109"/>
  <c r="J31" i="109" s="1"/>
  <c r="H31" i="109"/>
  <c r="K20" i="109"/>
  <c r="K13" i="109"/>
  <c r="K6" i="109"/>
  <c r="K6" i="108"/>
  <c r="K13" i="108"/>
  <c r="K20" i="108"/>
  <c r="K27" i="108"/>
  <c r="H9" i="55"/>
  <c r="H10" i="55" s="1"/>
  <c r="K6" i="55"/>
  <c r="K20" i="55"/>
  <c r="H27" i="55"/>
  <c r="H31" i="55" s="1"/>
  <c r="J27" i="55"/>
  <c r="J31" i="55" s="1"/>
  <c r="K13" i="55"/>
  <c r="K10" i="107"/>
  <c r="J12" i="107"/>
  <c r="H16" i="107"/>
  <c r="H12" i="107"/>
  <c r="H20" i="107"/>
  <c r="J20" i="107"/>
  <c r="K15" i="107"/>
  <c r="J16" i="107"/>
  <c r="K10" i="106"/>
  <c r="J12" i="106"/>
  <c r="K15" i="106"/>
  <c r="J16" i="106"/>
  <c r="H20" i="106"/>
  <c r="H22" i="106" s="1"/>
  <c r="J20" i="106"/>
  <c r="G22" i="106"/>
  <c r="G23" i="106" s="1"/>
  <c r="H12" i="106"/>
  <c r="K23" i="109" l="1"/>
  <c r="K20" i="7"/>
  <c r="K25" i="7" s="1"/>
  <c r="H24" i="112"/>
  <c r="H32" i="109"/>
  <c r="J20" i="7"/>
  <c r="J25" i="7" s="1"/>
  <c r="J17" i="113"/>
  <c r="K27" i="110"/>
  <c r="H23" i="106"/>
  <c r="H24" i="106" s="1"/>
  <c r="K23" i="55"/>
  <c r="J21" i="107"/>
  <c r="K21" i="107" s="1"/>
  <c r="H21" i="107"/>
  <c r="H22" i="107" s="1"/>
  <c r="H23" i="107" s="1"/>
  <c r="H24" i="107" s="1"/>
  <c r="J10" i="112"/>
  <c r="H32" i="108"/>
  <c r="I20" i="7"/>
  <c r="I25" i="7" s="1"/>
  <c r="H10" i="112"/>
  <c r="H32" i="111"/>
  <c r="H33" i="111" s="1"/>
  <c r="H32" i="110"/>
  <c r="H33" i="110" s="1"/>
  <c r="G24" i="7"/>
  <c r="H24" i="7" s="1"/>
  <c r="D30" i="8"/>
  <c r="F28" i="35" s="1"/>
  <c r="G29" i="8"/>
  <c r="M27" i="35" s="1"/>
  <c r="N27" i="35" s="1"/>
  <c r="L21" i="7"/>
  <c r="G28" i="8"/>
  <c r="M26" i="35" s="1"/>
  <c r="N26" i="35" s="1"/>
  <c r="J30" i="112"/>
  <c r="J31" i="112" s="1"/>
  <c r="H30" i="112"/>
  <c r="L24" i="7" s="1"/>
  <c r="G31" i="112"/>
  <c r="H33" i="113"/>
  <c r="J31" i="113"/>
  <c r="K27" i="113"/>
  <c r="K27" i="111"/>
  <c r="K27" i="109"/>
  <c r="H33" i="108"/>
  <c r="H32" i="55"/>
  <c r="K27" i="55"/>
  <c r="K20" i="107"/>
  <c r="J22" i="107"/>
  <c r="K20" i="106"/>
  <c r="J22" i="106"/>
  <c r="L25" i="7" l="1"/>
  <c r="H33" i="109"/>
  <c r="M24" i="7"/>
  <c r="H29" i="8"/>
  <c r="H28" i="8"/>
  <c r="G30" i="8"/>
  <c r="M28" i="35" s="1"/>
  <c r="N28" i="35" s="1"/>
  <c r="H31" i="112"/>
  <c r="H32" i="112" s="1"/>
  <c r="H33" i="112" s="1"/>
  <c r="K30" i="112"/>
  <c r="H33" i="55"/>
  <c r="I29" i="8" l="1"/>
  <c r="H27" i="35"/>
  <c r="D29" i="30"/>
  <c r="O29" i="30" s="1"/>
  <c r="Q29" i="30" s="1"/>
  <c r="I28" i="8"/>
  <c r="H26" i="35"/>
  <c r="D28" i="30"/>
  <c r="O28" i="30" s="1"/>
  <c r="Q28" i="30" s="1"/>
  <c r="H30" i="8"/>
  <c r="F6" i="105"/>
  <c r="F21" i="105"/>
  <c r="F20" i="105"/>
  <c r="D20" i="105"/>
  <c r="F19" i="105"/>
  <c r="D19" i="105"/>
  <c r="F15" i="105"/>
  <c r="D15" i="105"/>
  <c r="G15" i="105" s="1"/>
  <c r="F11" i="105"/>
  <c r="D11" i="105"/>
  <c r="G11" i="105" s="1"/>
  <c r="F10" i="105"/>
  <c r="D10" i="105"/>
  <c r="G10" i="105" s="1"/>
  <c r="F20" i="104"/>
  <c r="F19" i="104"/>
  <c r="D19" i="104"/>
  <c r="D20" i="104" s="1"/>
  <c r="G20" i="104" s="1"/>
  <c r="F18" i="104"/>
  <c r="D18" i="104"/>
  <c r="G18" i="104" s="1"/>
  <c r="F14" i="104"/>
  <c r="D14" i="104"/>
  <c r="G14" i="104" s="1"/>
  <c r="F10" i="104"/>
  <c r="D10" i="104"/>
  <c r="G10" i="104" s="1"/>
  <c r="J10" i="104" s="1"/>
  <c r="K10" i="104" s="1"/>
  <c r="F9" i="104"/>
  <c r="D9" i="104"/>
  <c r="G9" i="104" s="1"/>
  <c r="J9" i="104" s="1"/>
  <c r="G6" i="104"/>
  <c r="H6" i="104"/>
  <c r="G21" i="103"/>
  <c r="J21" i="103" s="1"/>
  <c r="K21" i="103" s="1"/>
  <c r="F21" i="103"/>
  <c r="G16" i="103"/>
  <c r="J16" i="103" s="1"/>
  <c r="K16" i="103" s="1"/>
  <c r="F16" i="103"/>
  <c r="G10" i="103"/>
  <c r="F10" i="103"/>
  <c r="F20" i="103"/>
  <c r="D20" i="103"/>
  <c r="G20" i="103" s="1"/>
  <c r="J20" i="103" s="1"/>
  <c r="F15" i="103"/>
  <c r="D15" i="103"/>
  <c r="G15" i="103" s="1"/>
  <c r="J15" i="103" s="1"/>
  <c r="J17" i="103" s="1"/>
  <c r="F11" i="103"/>
  <c r="D11" i="103"/>
  <c r="F9" i="103"/>
  <c r="D9" i="103"/>
  <c r="F18" i="102"/>
  <c r="D18" i="102"/>
  <c r="G18" i="102" s="1"/>
  <c r="F14" i="102"/>
  <c r="D14" i="102"/>
  <c r="G14" i="102" s="1"/>
  <c r="J14" i="102" s="1"/>
  <c r="F10" i="102"/>
  <c r="D10" i="102"/>
  <c r="G10" i="102" s="1"/>
  <c r="F9" i="102"/>
  <c r="D9" i="102"/>
  <c r="G9" i="102" s="1"/>
  <c r="G6" i="102"/>
  <c r="H6" i="102"/>
  <c r="D20" i="101"/>
  <c r="D15" i="101"/>
  <c r="N6" i="101"/>
  <c r="D19" i="97"/>
  <c r="D15" i="97"/>
  <c r="J6" i="105" l="1"/>
  <c r="J7" i="105" s="1"/>
  <c r="D21" i="105"/>
  <c r="D31" i="7"/>
  <c r="D37" i="8" s="1"/>
  <c r="F35" i="35" s="1"/>
  <c r="G19" i="105"/>
  <c r="J19" i="105" s="1"/>
  <c r="K19" i="105" s="1"/>
  <c r="I30" i="8"/>
  <c r="H28" i="35"/>
  <c r="D30" i="30"/>
  <c r="O30" i="30" s="1"/>
  <c r="Q30" i="30" s="1"/>
  <c r="G11" i="103"/>
  <c r="G12" i="103" s="1"/>
  <c r="J10" i="103"/>
  <c r="K10" i="103" s="1"/>
  <c r="H21" i="103"/>
  <c r="G9" i="103"/>
  <c r="H9" i="103" s="1"/>
  <c r="G16" i="105"/>
  <c r="G12" i="105"/>
  <c r="J10" i="105"/>
  <c r="H10" i="105"/>
  <c r="J11" i="105"/>
  <c r="K11" i="105" s="1"/>
  <c r="H11" i="105"/>
  <c r="K6" i="105"/>
  <c r="H15" i="105"/>
  <c r="H16" i="105" s="1"/>
  <c r="G7" i="105"/>
  <c r="J15" i="105"/>
  <c r="G20" i="105"/>
  <c r="G19" i="104"/>
  <c r="J19" i="104" s="1"/>
  <c r="K19" i="104" s="1"/>
  <c r="K9" i="104"/>
  <c r="J11" i="104"/>
  <c r="J14" i="104"/>
  <c r="H14" i="104"/>
  <c r="G15" i="104"/>
  <c r="H20" i="104"/>
  <c r="J20" i="104"/>
  <c r="K20" i="104" s="1"/>
  <c r="H18" i="104"/>
  <c r="J18" i="104"/>
  <c r="H9" i="104"/>
  <c r="H10" i="104"/>
  <c r="G11" i="104"/>
  <c r="H16" i="103"/>
  <c r="H10" i="103"/>
  <c r="K20" i="103"/>
  <c r="J9" i="103"/>
  <c r="H6" i="103"/>
  <c r="H11" i="103"/>
  <c r="K15" i="103"/>
  <c r="J6" i="103"/>
  <c r="G17" i="103"/>
  <c r="H15" i="103"/>
  <c r="G6" i="103"/>
  <c r="H20" i="103"/>
  <c r="H9" i="102"/>
  <c r="H10" i="102"/>
  <c r="J15" i="102"/>
  <c r="K14" i="102"/>
  <c r="H18" i="102"/>
  <c r="J18" i="102"/>
  <c r="J19" i="102" s="1"/>
  <c r="G11" i="102"/>
  <c r="J6" i="102"/>
  <c r="J9" i="102"/>
  <c r="J10" i="102"/>
  <c r="K10" i="102" s="1"/>
  <c r="H14" i="102"/>
  <c r="H15" i="102" s="1"/>
  <c r="G15" i="102"/>
  <c r="J11" i="103" l="1"/>
  <c r="K11" i="103" s="1"/>
  <c r="H19" i="105"/>
  <c r="H11" i="102"/>
  <c r="H7" i="105"/>
  <c r="H12" i="105"/>
  <c r="G21" i="105"/>
  <c r="J31" i="7"/>
  <c r="H12" i="103"/>
  <c r="K31" i="7"/>
  <c r="H17" i="103"/>
  <c r="G31" i="7"/>
  <c r="H31" i="7"/>
  <c r="L31" i="7"/>
  <c r="H22" i="103"/>
  <c r="H20" i="105"/>
  <c r="J20" i="105"/>
  <c r="K15" i="105"/>
  <c r="J16" i="105"/>
  <c r="K10" i="105"/>
  <c r="J12" i="105"/>
  <c r="H19" i="104"/>
  <c r="G21" i="104"/>
  <c r="G22" i="104" s="1"/>
  <c r="H11" i="104"/>
  <c r="H15" i="104"/>
  <c r="J15" i="104"/>
  <c r="K14" i="104"/>
  <c r="J21" i="104"/>
  <c r="K18" i="104"/>
  <c r="H21" i="104"/>
  <c r="J6" i="104"/>
  <c r="J22" i="103"/>
  <c r="K9" i="103"/>
  <c r="J12" i="103"/>
  <c r="G22" i="103"/>
  <c r="G23" i="103" s="1"/>
  <c r="G19" i="102"/>
  <c r="G20" i="102" s="1"/>
  <c r="H19" i="102"/>
  <c r="K18" i="102"/>
  <c r="K9" i="102"/>
  <c r="J11" i="102"/>
  <c r="G22" i="105" l="1"/>
  <c r="G23" i="105" s="1"/>
  <c r="H21" i="105"/>
  <c r="H22" i="105" s="1"/>
  <c r="H23" i="105" s="1"/>
  <c r="H24" i="105" s="1"/>
  <c r="J21" i="105"/>
  <c r="K21" i="105" s="1"/>
  <c r="H20" i="102"/>
  <c r="H21" i="102" s="1"/>
  <c r="M31" i="7"/>
  <c r="H37" i="8"/>
  <c r="G37" i="8"/>
  <c r="K20" i="105"/>
  <c r="H22" i="104"/>
  <c r="H23" i="104" s="1"/>
  <c r="H23" i="103"/>
  <c r="H24" i="103" s="1"/>
  <c r="J22" i="105" l="1"/>
  <c r="D37" i="30"/>
  <c r="H35" i="35"/>
  <c r="M35" i="35" s="1"/>
  <c r="N35" i="35" s="1"/>
  <c r="I37" i="8"/>
  <c r="D16" i="63"/>
  <c r="D18" i="100"/>
  <c r="D14" i="100"/>
  <c r="G14" i="100" s="1"/>
  <c r="J14" i="100" s="1"/>
  <c r="D10" i="100"/>
  <c r="G10" i="100" s="1"/>
  <c r="D10" i="63"/>
  <c r="G10" i="63" s="1"/>
  <c r="D10" i="98"/>
  <c r="D17" i="98"/>
  <c r="D22" i="98"/>
  <c r="F23" i="101"/>
  <c r="F22" i="101"/>
  <c r="D22" i="101"/>
  <c r="G21" i="101"/>
  <c r="H21" i="101" s="1"/>
  <c r="F21" i="101"/>
  <c r="G20" i="101"/>
  <c r="J20" i="101" s="1"/>
  <c r="F20" i="101"/>
  <c r="G16" i="101"/>
  <c r="J16" i="101" s="1"/>
  <c r="F16" i="101"/>
  <c r="F15" i="101"/>
  <c r="G15" i="101"/>
  <c r="G11" i="101"/>
  <c r="F11" i="101"/>
  <c r="F10" i="101"/>
  <c r="G10" i="101"/>
  <c r="J6" i="101"/>
  <c r="J7" i="101" s="1"/>
  <c r="G7" i="101"/>
  <c r="F6" i="101"/>
  <c r="G18" i="100"/>
  <c r="G7" i="100"/>
  <c r="F20" i="100"/>
  <c r="F19" i="100"/>
  <c r="D19" i="100"/>
  <c r="F18" i="100"/>
  <c r="F14" i="100"/>
  <c r="F10" i="100"/>
  <c r="J6" i="100"/>
  <c r="J7" i="100" s="1"/>
  <c r="D20" i="100" l="1"/>
  <c r="G20" i="100" s="1"/>
  <c r="G19" i="100"/>
  <c r="H19" i="100" s="1"/>
  <c r="J11" i="101"/>
  <c r="K11" i="101" s="1"/>
  <c r="D23" i="101"/>
  <c r="J37" i="30"/>
  <c r="N37" i="30"/>
  <c r="M37" i="30"/>
  <c r="K37" i="30"/>
  <c r="O37" i="30"/>
  <c r="L37" i="30"/>
  <c r="I37" i="30"/>
  <c r="G17" i="101"/>
  <c r="J21" i="101"/>
  <c r="G12" i="101"/>
  <c r="J10" i="101"/>
  <c r="J12" i="101" s="1"/>
  <c r="H10" i="101"/>
  <c r="K20" i="101"/>
  <c r="K6" i="101"/>
  <c r="H11" i="101"/>
  <c r="H15" i="101"/>
  <c r="J15" i="101"/>
  <c r="J17" i="101" s="1"/>
  <c r="H16" i="101"/>
  <c r="H20" i="101"/>
  <c r="G22" i="101"/>
  <c r="G11" i="100"/>
  <c r="H7" i="100"/>
  <c r="K14" i="100"/>
  <c r="H20" i="100"/>
  <c r="J20" i="100"/>
  <c r="H18" i="100"/>
  <c r="J18" i="100"/>
  <c r="H10" i="100"/>
  <c r="G15" i="100"/>
  <c r="K6" i="100"/>
  <c r="J10" i="100"/>
  <c r="J11" i="100" s="1"/>
  <c r="H14" i="100"/>
  <c r="J15" i="100" l="1"/>
  <c r="H15" i="100"/>
  <c r="H12" i="101"/>
  <c r="G23" i="101"/>
  <c r="G24" i="101" s="1"/>
  <c r="G25" i="101" s="1"/>
  <c r="H7" i="101"/>
  <c r="H17" i="101"/>
  <c r="Q37" i="30"/>
  <c r="K10" i="101"/>
  <c r="J22" i="101"/>
  <c r="H22" i="101"/>
  <c r="K15" i="101"/>
  <c r="K20" i="100"/>
  <c r="J19" i="100"/>
  <c r="K19" i="100" s="1"/>
  <c r="G21" i="100"/>
  <c r="G22" i="100" s="1"/>
  <c r="H11" i="100"/>
  <c r="K18" i="100"/>
  <c r="K10" i="100"/>
  <c r="H21" i="100"/>
  <c r="G5" i="99"/>
  <c r="G17" i="99"/>
  <c r="J17" i="99" s="1"/>
  <c r="K17" i="99" s="1"/>
  <c r="F17" i="99"/>
  <c r="G13" i="99"/>
  <c r="J13" i="99" s="1"/>
  <c r="K13" i="99" s="1"/>
  <c r="F13" i="99"/>
  <c r="G9" i="99"/>
  <c r="J9" i="99" s="1"/>
  <c r="K9" i="99" s="1"/>
  <c r="F9" i="99"/>
  <c r="F5" i="99"/>
  <c r="G13" i="98"/>
  <c r="J13" i="98" s="1"/>
  <c r="K13" i="98" s="1"/>
  <c r="F13" i="98"/>
  <c r="D24" i="98"/>
  <c r="D25" i="98" s="1"/>
  <c r="G25" i="98" s="1"/>
  <c r="G7" i="98"/>
  <c r="F25" i="98"/>
  <c r="F24" i="98"/>
  <c r="G23" i="98"/>
  <c r="F23" i="98"/>
  <c r="F22" i="98"/>
  <c r="G22" i="98"/>
  <c r="G18" i="98"/>
  <c r="H18" i="98" s="1"/>
  <c r="F18" i="98"/>
  <c r="F17" i="98"/>
  <c r="G17" i="98"/>
  <c r="F12" i="98"/>
  <c r="D12" i="98"/>
  <c r="G12" i="98" s="1"/>
  <c r="J12" i="98" s="1"/>
  <c r="K12" i="98" s="1"/>
  <c r="G11" i="98"/>
  <c r="H11" i="98" s="1"/>
  <c r="F11" i="98"/>
  <c r="F10" i="98"/>
  <c r="G10" i="98"/>
  <c r="J10" i="98" s="1"/>
  <c r="F6" i="98"/>
  <c r="D10" i="97"/>
  <c r="D30" i="7" s="1"/>
  <c r="H13" i="98" l="1"/>
  <c r="J32" i="7" s="1"/>
  <c r="D36" i="8"/>
  <c r="F34" i="35" s="1"/>
  <c r="H30" i="7"/>
  <c r="M30" i="7" s="1"/>
  <c r="G30" i="7"/>
  <c r="G36" i="8" s="1"/>
  <c r="J18" i="98"/>
  <c r="J5" i="99"/>
  <c r="K5" i="99" s="1"/>
  <c r="H23" i="101"/>
  <c r="H24" i="101" s="1"/>
  <c r="H25" i="101" s="1"/>
  <c r="H26" i="101" s="1"/>
  <c r="J23" i="101"/>
  <c r="K23" i="101" s="1"/>
  <c r="J23" i="98"/>
  <c r="H23" i="98"/>
  <c r="G14" i="98"/>
  <c r="J21" i="100"/>
  <c r="K22" i="101"/>
  <c r="H22" i="100"/>
  <c r="H23" i="100" s="1"/>
  <c r="H17" i="99"/>
  <c r="H13" i="99"/>
  <c r="H14" i="99" s="1"/>
  <c r="H9" i="99"/>
  <c r="H5" i="99"/>
  <c r="G6" i="99"/>
  <c r="G14" i="99"/>
  <c r="G18" i="99"/>
  <c r="J10" i="99"/>
  <c r="G10" i="99"/>
  <c r="J11" i="98"/>
  <c r="K11" i="98" s="1"/>
  <c r="G24" i="98"/>
  <c r="J24" i="98" s="1"/>
  <c r="K24" i="98" s="1"/>
  <c r="H25" i="98"/>
  <c r="J25" i="98"/>
  <c r="K25" i="98" s="1"/>
  <c r="K10" i="98"/>
  <c r="J17" i="98"/>
  <c r="H17" i="98"/>
  <c r="G19" i="98"/>
  <c r="H22" i="98"/>
  <c r="J22" i="98"/>
  <c r="J6" i="98"/>
  <c r="H10" i="98"/>
  <c r="H12" i="98"/>
  <c r="F21" i="97"/>
  <c r="F20" i="97"/>
  <c r="D20" i="97"/>
  <c r="F19" i="97"/>
  <c r="G19" i="97"/>
  <c r="F15" i="97"/>
  <c r="G15" i="97"/>
  <c r="F11" i="97"/>
  <c r="D11" i="97"/>
  <c r="F10" i="97"/>
  <c r="G10" i="97"/>
  <c r="J10" i="97" s="1"/>
  <c r="G7" i="97"/>
  <c r="F6" i="97"/>
  <c r="H6" i="97" s="1"/>
  <c r="J24" i="101" l="1"/>
  <c r="H14" i="98"/>
  <c r="H24" i="98"/>
  <c r="G26" i="98"/>
  <c r="G27" i="98" s="1"/>
  <c r="H19" i="98"/>
  <c r="H36" i="8"/>
  <c r="G20" i="97"/>
  <c r="J20" i="97" s="1"/>
  <c r="K20" i="97" s="1"/>
  <c r="G11" i="97"/>
  <c r="J11" i="97" s="1"/>
  <c r="K11" i="97" s="1"/>
  <c r="H6" i="99"/>
  <c r="I34" i="7"/>
  <c r="J14" i="98"/>
  <c r="D21" i="97"/>
  <c r="G19" i="99"/>
  <c r="H10" i="99"/>
  <c r="J6" i="99"/>
  <c r="J18" i="99"/>
  <c r="J14" i="99"/>
  <c r="H18" i="99"/>
  <c r="H26" i="98"/>
  <c r="K22" i="98"/>
  <c r="J26" i="98"/>
  <c r="J19" i="98"/>
  <c r="K17" i="98"/>
  <c r="K6" i="98"/>
  <c r="J7" i="98"/>
  <c r="H7" i="97"/>
  <c r="J15" i="97"/>
  <c r="H15" i="97"/>
  <c r="H16" i="97" s="1"/>
  <c r="G16" i="97"/>
  <c r="K10" i="97"/>
  <c r="H19" i="97"/>
  <c r="J19" i="97"/>
  <c r="J6" i="97"/>
  <c r="K6" i="97" s="1"/>
  <c r="H10" i="97"/>
  <c r="J6" i="63"/>
  <c r="J7" i="63" s="1"/>
  <c r="G22" i="63"/>
  <c r="J22" i="63" s="1"/>
  <c r="F22" i="63"/>
  <c r="G17" i="63"/>
  <c r="H17" i="63" s="1"/>
  <c r="K34" i="7" s="1"/>
  <c r="F17" i="63"/>
  <c r="H11" i="97" l="1"/>
  <c r="J12" i="97"/>
  <c r="G12" i="97"/>
  <c r="H27" i="98"/>
  <c r="H28" i="98" s="1"/>
  <c r="H34" i="35"/>
  <c r="M34" i="35" s="1"/>
  <c r="N34" i="35" s="1"/>
  <c r="D36" i="30"/>
  <c r="J17" i="63"/>
  <c r="G34" i="7"/>
  <c r="G40" i="8" s="1"/>
  <c r="H20" i="97"/>
  <c r="I36" i="8"/>
  <c r="K6" i="63"/>
  <c r="G21" i="97"/>
  <c r="H19" i="99"/>
  <c r="H20" i="99" s="1"/>
  <c r="K19" i="97"/>
  <c r="H12" i="97"/>
  <c r="J16" i="97"/>
  <c r="K15" i="97"/>
  <c r="J7" i="97"/>
  <c r="H22" i="63"/>
  <c r="L34" i="7" s="1"/>
  <c r="G21" i="63"/>
  <c r="D23" i="63"/>
  <c r="F21" i="63"/>
  <c r="D12" i="63"/>
  <c r="D33" i="7" s="1"/>
  <c r="D39" i="8" l="1"/>
  <c r="F37" i="35" s="1"/>
  <c r="G33" i="7"/>
  <c r="G39" i="8" s="1"/>
  <c r="J34" i="7"/>
  <c r="H34" i="7"/>
  <c r="D24" i="63"/>
  <c r="D36" i="7" s="1"/>
  <c r="D35" i="7"/>
  <c r="I36" i="30"/>
  <c r="K36" i="30"/>
  <c r="M36" i="30"/>
  <c r="L36" i="30"/>
  <c r="J36" i="30"/>
  <c r="N36" i="30"/>
  <c r="O36" i="30"/>
  <c r="J21" i="97"/>
  <c r="H21" i="97"/>
  <c r="H22" i="97" s="1"/>
  <c r="H23" i="97" s="1"/>
  <c r="H24" i="97" s="1"/>
  <c r="D35" i="8"/>
  <c r="F33" i="35" s="1"/>
  <c r="G35" i="8"/>
  <c r="G22" i="97"/>
  <c r="G23" i="97" s="1"/>
  <c r="J21" i="63"/>
  <c r="K21" i="63" s="1"/>
  <c r="H21" i="63"/>
  <c r="D42" i="8" l="1"/>
  <c r="F40" i="35" s="1"/>
  <c r="D41" i="8"/>
  <c r="F39" i="35" s="1"/>
  <c r="H35" i="7"/>
  <c r="H7" i="63"/>
  <c r="I29" i="7"/>
  <c r="I37" i="7" s="1"/>
  <c r="Q36" i="30"/>
  <c r="K21" i="97"/>
  <c r="J22" i="97"/>
  <c r="M34" i="7"/>
  <c r="H40" i="8"/>
  <c r="L30" i="7"/>
  <c r="H38" i="35" l="1"/>
  <c r="M38" i="35" s="1"/>
  <c r="N38" i="35" s="1"/>
  <c r="D40" i="30"/>
  <c r="M35" i="7"/>
  <c r="H41" i="8"/>
  <c r="I40" i="8"/>
  <c r="H49" i="8"/>
  <c r="D49" i="30" s="1"/>
  <c r="G49" i="8"/>
  <c r="M47" i="35" s="1"/>
  <c r="D41" i="30" l="1"/>
  <c r="H39" i="35"/>
  <c r="M39" i="35" s="1"/>
  <c r="N39" i="35" s="1"/>
  <c r="I41" i="8"/>
  <c r="O41" i="30"/>
  <c r="Q41" i="30" s="1"/>
  <c r="N40" i="30"/>
  <c r="I40" i="30"/>
  <c r="K40" i="30"/>
  <c r="M40" i="30"/>
  <c r="J40" i="30"/>
  <c r="O40" i="30"/>
  <c r="L40" i="30"/>
  <c r="I49" i="8"/>
  <c r="E60" i="8"/>
  <c r="Q40" i="30" l="1"/>
  <c r="J49" i="30"/>
  <c r="P49" i="30"/>
  <c r="N49" i="30"/>
  <c r="H49" i="30"/>
  <c r="I49" i="30"/>
  <c r="K49" i="30"/>
  <c r="L49" i="30"/>
  <c r="M49" i="30"/>
  <c r="O49" i="30"/>
  <c r="L58" i="35"/>
  <c r="Q49" i="30" l="1"/>
  <c r="H47" i="8"/>
  <c r="D47" i="30" s="1"/>
  <c r="H50" i="8"/>
  <c r="D50" i="30" s="1"/>
  <c r="H51" i="8"/>
  <c r="D51" i="30" s="1"/>
  <c r="H52" i="8"/>
  <c r="D52" i="30" s="1"/>
  <c r="H53" i="8"/>
  <c r="D53" i="30" s="1"/>
  <c r="H54" i="8"/>
  <c r="D54" i="30" s="1"/>
  <c r="H55" i="8"/>
  <c r="D55" i="30" s="1"/>
  <c r="H56" i="8"/>
  <c r="D56" i="30" s="1"/>
  <c r="H57" i="8"/>
  <c r="D57" i="30" s="1"/>
  <c r="H58" i="8"/>
  <c r="D58" i="30" s="1"/>
  <c r="H59" i="8"/>
  <c r="D59" i="30" s="1"/>
  <c r="H46" i="8"/>
  <c r="G47" i="8"/>
  <c r="M45" i="35" s="1"/>
  <c r="G48" i="8"/>
  <c r="M46" i="35" s="1"/>
  <c r="G50" i="8"/>
  <c r="M48" i="35" s="1"/>
  <c r="G51" i="8"/>
  <c r="M49" i="35" s="1"/>
  <c r="G52" i="8"/>
  <c r="M50" i="35" s="1"/>
  <c r="G53" i="8"/>
  <c r="M51" i="35" s="1"/>
  <c r="G54" i="8"/>
  <c r="M52" i="35" s="1"/>
  <c r="G55" i="8"/>
  <c r="M53" i="35" s="1"/>
  <c r="G56" i="8"/>
  <c r="M54" i="35" s="1"/>
  <c r="G57" i="8"/>
  <c r="M55" i="35" s="1"/>
  <c r="G58" i="8"/>
  <c r="M56" i="35" s="1"/>
  <c r="G59" i="8"/>
  <c r="M57" i="35" s="1"/>
  <c r="G46" i="8"/>
  <c r="M44" i="35" s="1"/>
  <c r="F24" i="63"/>
  <c r="H60" i="8" l="1"/>
  <c r="M58" i="35"/>
  <c r="H44" i="35"/>
  <c r="D46" i="30"/>
  <c r="D60" i="30" s="1"/>
  <c r="I57" i="8"/>
  <c r="I53" i="8"/>
  <c r="I48" i="8"/>
  <c r="I59" i="8"/>
  <c r="I56" i="8"/>
  <c r="I52" i="8"/>
  <c r="I47" i="8"/>
  <c r="I55" i="8"/>
  <c r="I51" i="8"/>
  <c r="I58" i="8"/>
  <c r="I54" i="8"/>
  <c r="I50" i="8"/>
  <c r="I46" i="8"/>
  <c r="D10" i="30"/>
  <c r="H10" i="30" s="1"/>
  <c r="D20" i="30"/>
  <c r="H20" i="30" s="1"/>
  <c r="H46" i="35"/>
  <c r="G60" i="8"/>
  <c r="G7" i="63"/>
  <c r="H73" i="8"/>
  <c r="H71" i="8"/>
  <c r="H64" i="8"/>
  <c r="G64" i="8" s="1"/>
  <c r="H65" i="8"/>
  <c r="H63" i="8"/>
  <c r="U17" i="114" s="1"/>
  <c r="H70" i="8"/>
  <c r="L17" i="35"/>
  <c r="G73" i="8" l="1"/>
  <c r="U16" i="114"/>
  <c r="G71" i="8"/>
  <c r="U14" i="114"/>
  <c r="G65" i="8"/>
  <c r="U15" i="114"/>
  <c r="G70" i="8"/>
  <c r="U12" i="114"/>
  <c r="D63" i="30"/>
  <c r="G63" i="8"/>
  <c r="D70" i="30"/>
  <c r="K70" i="30" s="1"/>
  <c r="Q70" i="30" s="1"/>
  <c r="H68" i="35"/>
  <c r="H63" i="35"/>
  <c r="D65" i="30"/>
  <c r="J65" i="30" s="1"/>
  <c r="Q65" i="30" s="1"/>
  <c r="D64" i="30"/>
  <c r="J64" i="30" s="1"/>
  <c r="H62" i="35"/>
  <c r="H71" i="35"/>
  <c r="D73" i="30"/>
  <c r="O10" i="30"/>
  <c r="H66" i="35"/>
  <c r="D68" i="30"/>
  <c r="K68" i="30" s="1"/>
  <c r="Q68" i="30" s="1"/>
  <c r="D71" i="30"/>
  <c r="I71" i="30" s="1"/>
  <c r="H69" i="35"/>
  <c r="J10" i="30"/>
  <c r="G10" i="30"/>
  <c r="I60" i="8"/>
  <c r="I68" i="8"/>
  <c r="I71" i="8"/>
  <c r="H50" i="30"/>
  <c r="M50" i="30"/>
  <c r="K50" i="30"/>
  <c r="L50" i="30"/>
  <c r="J50" i="30"/>
  <c r="P50" i="30"/>
  <c r="N50" i="30"/>
  <c r="I50" i="30"/>
  <c r="O50" i="30"/>
  <c r="P58" i="30"/>
  <c r="N58" i="30"/>
  <c r="I58" i="30"/>
  <c r="O58" i="30"/>
  <c r="H58" i="30"/>
  <c r="M58" i="30"/>
  <c r="K58" i="30"/>
  <c r="L58" i="30"/>
  <c r="J58" i="30"/>
  <c r="K55" i="30"/>
  <c r="P55" i="30"/>
  <c r="N55" i="30"/>
  <c r="O55" i="30"/>
  <c r="I55" i="30"/>
  <c r="H55" i="30"/>
  <c r="M55" i="30"/>
  <c r="L55" i="30"/>
  <c r="J55" i="30"/>
  <c r="L47" i="30"/>
  <c r="N47" i="30"/>
  <c r="K47" i="30"/>
  <c r="P47" i="30"/>
  <c r="J47" i="30"/>
  <c r="O47" i="30"/>
  <c r="I47" i="30"/>
  <c r="H47" i="30"/>
  <c r="M47" i="30"/>
  <c r="J56" i="30"/>
  <c r="H56" i="30"/>
  <c r="M56" i="30"/>
  <c r="N56" i="30"/>
  <c r="L56" i="30"/>
  <c r="K56" i="30"/>
  <c r="P56" i="30"/>
  <c r="O56" i="30"/>
  <c r="I56" i="30"/>
  <c r="K48" i="30"/>
  <c r="P48" i="30"/>
  <c r="O48" i="30"/>
  <c r="I48" i="30"/>
  <c r="J48" i="30"/>
  <c r="H48" i="30"/>
  <c r="M48" i="30"/>
  <c r="N48" i="30"/>
  <c r="L48" i="30"/>
  <c r="I57" i="30"/>
  <c r="K57" i="30"/>
  <c r="P57" i="30"/>
  <c r="M57" i="30"/>
  <c r="O57" i="30"/>
  <c r="J57" i="30"/>
  <c r="H57" i="30"/>
  <c r="N57" i="30"/>
  <c r="L57" i="30"/>
  <c r="I70" i="8"/>
  <c r="I65" i="8"/>
  <c r="I73" i="8"/>
  <c r="I72" i="30"/>
  <c r="Q72" i="30" s="1"/>
  <c r="I64" i="8"/>
  <c r="L54" i="30"/>
  <c r="J54" i="30"/>
  <c r="P54" i="30"/>
  <c r="N54" i="30"/>
  <c r="I54" i="30"/>
  <c r="O54" i="30"/>
  <c r="H54" i="30"/>
  <c r="M54" i="30"/>
  <c r="K54" i="30"/>
  <c r="L51" i="30"/>
  <c r="N51" i="30"/>
  <c r="K51" i="30"/>
  <c r="P51" i="30"/>
  <c r="J51" i="30"/>
  <c r="O51" i="30"/>
  <c r="I51" i="30"/>
  <c r="H51" i="30"/>
  <c r="M51" i="30"/>
  <c r="O52" i="30"/>
  <c r="I52" i="30"/>
  <c r="J52" i="30"/>
  <c r="H52" i="30"/>
  <c r="M52" i="30"/>
  <c r="N52" i="30"/>
  <c r="L52" i="30"/>
  <c r="K52" i="30"/>
  <c r="P52" i="30"/>
  <c r="N59" i="30"/>
  <c r="L59" i="30"/>
  <c r="K59" i="30"/>
  <c r="P59" i="30"/>
  <c r="O59" i="30"/>
  <c r="M59" i="30"/>
  <c r="J59" i="30"/>
  <c r="H59" i="30"/>
  <c r="I59" i="30"/>
  <c r="N53" i="30"/>
  <c r="P53" i="30"/>
  <c r="I53" i="30"/>
  <c r="K53" i="30"/>
  <c r="H53" i="30"/>
  <c r="M53" i="30"/>
  <c r="O53" i="30"/>
  <c r="J53" i="30"/>
  <c r="L53" i="30"/>
  <c r="K46" i="30"/>
  <c r="I46" i="30"/>
  <c r="N46" i="30"/>
  <c r="P46" i="30"/>
  <c r="J46" i="30"/>
  <c r="L46" i="30"/>
  <c r="O46" i="30"/>
  <c r="M46" i="30"/>
  <c r="H46" i="30"/>
  <c r="H61" i="35"/>
  <c r="K10" i="30"/>
  <c r="M10" i="30"/>
  <c r="F10" i="30"/>
  <c r="N10" i="30"/>
  <c r="L10" i="30"/>
  <c r="I10" i="30"/>
  <c r="E10" i="30"/>
  <c r="P10" i="30"/>
  <c r="I63" i="8"/>
  <c r="F20" i="30"/>
  <c r="I20" i="30"/>
  <c r="P20" i="30"/>
  <c r="E20" i="30"/>
  <c r="M20" i="30"/>
  <c r="L20" i="30"/>
  <c r="O20" i="30"/>
  <c r="G20" i="30"/>
  <c r="K20" i="30"/>
  <c r="J20" i="30"/>
  <c r="N20" i="30"/>
  <c r="I75" i="30" l="1"/>
  <c r="L73" i="30"/>
  <c r="L75" i="30" s="1"/>
  <c r="N73" i="30"/>
  <c r="J73" i="30"/>
  <c r="J75" i="30" s="1"/>
  <c r="H60" i="30"/>
  <c r="J60" i="30"/>
  <c r="O60" i="30"/>
  <c r="I60" i="30"/>
  <c r="M60" i="30"/>
  <c r="K60" i="30"/>
  <c r="Q59" i="30"/>
  <c r="Q52" i="30"/>
  <c r="Q64" i="30"/>
  <c r="Q58" i="30"/>
  <c r="Q50" i="30"/>
  <c r="Q53" i="30"/>
  <c r="Q54" i="30"/>
  <c r="Q57" i="30"/>
  <c r="O63" i="30"/>
  <c r="K63" i="30"/>
  <c r="H63" i="30"/>
  <c r="H75" i="30" s="1"/>
  <c r="Q46" i="30"/>
  <c r="P60" i="30"/>
  <c r="Q55" i="30"/>
  <c r="Q71" i="30"/>
  <c r="L60" i="30"/>
  <c r="N60" i="30"/>
  <c r="Q51" i="30"/>
  <c r="Q48" i="30"/>
  <c r="Q56" i="30"/>
  <c r="Q47" i="30"/>
  <c r="G10" i="85"/>
  <c r="G11" i="7" s="1"/>
  <c r="G17" i="8" s="1"/>
  <c r="M15" i="35" s="1"/>
  <c r="N15" i="35" s="1"/>
  <c r="G9" i="85"/>
  <c r="G10" i="7" s="1"/>
  <c r="G16" i="8" s="1"/>
  <c r="M14" i="35" s="1"/>
  <c r="N14" i="35" s="1"/>
  <c r="G8" i="85"/>
  <c r="G9" i="7" s="1"/>
  <c r="G15" i="8" s="1"/>
  <c r="M13" i="35" s="1"/>
  <c r="N13" i="35" s="1"/>
  <c r="G7" i="85"/>
  <c r="G8" i="7" s="1"/>
  <c r="G14" i="8" s="1"/>
  <c r="M12" i="35" s="1"/>
  <c r="N12" i="35" s="1"/>
  <c r="I26" i="92"/>
  <c r="G25" i="92"/>
  <c r="F25" i="92"/>
  <c r="G24" i="92"/>
  <c r="J24" i="92" s="1"/>
  <c r="K24" i="92" s="1"/>
  <c r="F24" i="92"/>
  <c r="G23" i="92"/>
  <c r="J23" i="92" s="1"/>
  <c r="K23" i="92" s="1"/>
  <c r="F23" i="92"/>
  <c r="G22" i="92"/>
  <c r="J22" i="92" s="1"/>
  <c r="K22" i="92" s="1"/>
  <c r="F22" i="92"/>
  <c r="G21" i="92"/>
  <c r="J21" i="92" s="1"/>
  <c r="K21" i="92" s="1"/>
  <c r="F21" i="92"/>
  <c r="G20" i="92"/>
  <c r="J20" i="92" s="1"/>
  <c r="K20" i="92" s="1"/>
  <c r="F20" i="92"/>
  <c r="G19" i="92"/>
  <c r="J19" i="92" s="1"/>
  <c r="F19" i="92"/>
  <c r="I17" i="92"/>
  <c r="G16" i="92"/>
  <c r="J16" i="92" s="1"/>
  <c r="K16" i="92" s="1"/>
  <c r="F16" i="92"/>
  <c r="G15" i="92"/>
  <c r="J15" i="92" s="1"/>
  <c r="F15" i="92"/>
  <c r="I13" i="92"/>
  <c r="G12" i="92"/>
  <c r="J12" i="92" s="1"/>
  <c r="K12" i="92" s="1"/>
  <c r="F12" i="92"/>
  <c r="G11" i="92"/>
  <c r="J11" i="92" s="1"/>
  <c r="K11" i="92" s="1"/>
  <c r="F11" i="92"/>
  <c r="G10" i="92"/>
  <c r="J10" i="92" s="1"/>
  <c r="K10" i="92" s="1"/>
  <c r="F10" i="92"/>
  <c r="I8" i="92"/>
  <c r="G7" i="92"/>
  <c r="J7" i="92" s="1"/>
  <c r="F7" i="92"/>
  <c r="I26" i="90"/>
  <c r="G25" i="90"/>
  <c r="F25" i="90"/>
  <c r="G24" i="90"/>
  <c r="J24" i="90" s="1"/>
  <c r="K24" i="90" s="1"/>
  <c r="F24" i="90"/>
  <c r="G23" i="90"/>
  <c r="J23" i="90" s="1"/>
  <c r="K23" i="90" s="1"/>
  <c r="F23" i="90"/>
  <c r="G22" i="90"/>
  <c r="J22" i="90" s="1"/>
  <c r="K22" i="90" s="1"/>
  <c r="F22" i="90"/>
  <c r="G21" i="90"/>
  <c r="F21" i="90"/>
  <c r="G20" i="90"/>
  <c r="J20" i="90" s="1"/>
  <c r="K20" i="90" s="1"/>
  <c r="F20" i="90"/>
  <c r="G19" i="90"/>
  <c r="J19" i="90" s="1"/>
  <c r="F19" i="90"/>
  <c r="I17" i="90"/>
  <c r="G16" i="90"/>
  <c r="J16" i="90" s="1"/>
  <c r="K16" i="90" s="1"/>
  <c r="F16" i="90"/>
  <c r="G15" i="90"/>
  <c r="J15" i="90" s="1"/>
  <c r="F15" i="90"/>
  <c r="I13" i="90"/>
  <c r="G12" i="90"/>
  <c r="J12" i="90" s="1"/>
  <c r="K12" i="90" s="1"/>
  <c r="F12" i="90"/>
  <c r="G11" i="90"/>
  <c r="F11" i="90"/>
  <c r="G10" i="90"/>
  <c r="J10" i="90" s="1"/>
  <c r="F10" i="90"/>
  <c r="I8" i="90"/>
  <c r="G7" i="90"/>
  <c r="J7" i="90" s="1"/>
  <c r="F7" i="90"/>
  <c r="I26" i="89"/>
  <c r="G25" i="89"/>
  <c r="J25" i="89" s="1"/>
  <c r="K25" i="89" s="1"/>
  <c r="F25" i="89"/>
  <c r="G24" i="89"/>
  <c r="J24" i="89" s="1"/>
  <c r="K24" i="89" s="1"/>
  <c r="F24" i="89"/>
  <c r="G23" i="89"/>
  <c r="J23" i="89" s="1"/>
  <c r="K23" i="89" s="1"/>
  <c r="F23" i="89"/>
  <c r="G22" i="89"/>
  <c r="J22" i="89" s="1"/>
  <c r="K22" i="89" s="1"/>
  <c r="F22" i="89"/>
  <c r="G21" i="89"/>
  <c r="F21" i="89"/>
  <c r="G20" i="89"/>
  <c r="J20" i="89" s="1"/>
  <c r="K20" i="89" s="1"/>
  <c r="F20" i="89"/>
  <c r="G19" i="89"/>
  <c r="J19" i="89" s="1"/>
  <c r="F19" i="89"/>
  <c r="I17" i="89"/>
  <c r="G16" i="89"/>
  <c r="J16" i="89" s="1"/>
  <c r="K16" i="89" s="1"/>
  <c r="F16" i="89"/>
  <c r="G15" i="89"/>
  <c r="F15" i="89"/>
  <c r="I13" i="89"/>
  <c r="G12" i="89"/>
  <c r="J12" i="89" s="1"/>
  <c r="K12" i="89" s="1"/>
  <c r="F12" i="89"/>
  <c r="G11" i="89"/>
  <c r="J11" i="89" s="1"/>
  <c r="K11" i="89" s="1"/>
  <c r="F11" i="89"/>
  <c r="G10" i="89"/>
  <c r="J10" i="89" s="1"/>
  <c r="F10" i="89"/>
  <c r="I8" i="89"/>
  <c r="G7" i="89"/>
  <c r="J7" i="89" s="1"/>
  <c r="F7" i="89"/>
  <c r="I26" i="88"/>
  <c r="G25" i="88"/>
  <c r="F25" i="88"/>
  <c r="G24" i="88"/>
  <c r="J24" i="88" s="1"/>
  <c r="K24" i="88" s="1"/>
  <c r="F24" i="88"/>
  <c r="G23" i="88"/>
  <c r="J23" i="88" s="1"/>
  <c r="K23" i="88" s="1"/>
  <c r="F23" i="88"/>
  <c r="G22" i="88"/>
  <c r="J22" i="88" s="1"/>
  <c r="K22" i="88" s="1"/>
  <c r="F22" i="88"/>
  <c r="G21" i="88"/>
  <c r="F21" i="88"/>
  <c r="G20" i="88"/>
  <c r="J20" i="88" s="1"/>
  <c r="K20" i="88" s="1"/>
  <c r="F20" i="88"/>
  <c r="G19" i="88"/>
  <c r="J19" i="88" s="1"/>
  <c r="F19" i="88"/>
  <c r="I17" i="88"/>
  <c r="G16" i="88"/>
  <c r="J16" i="88" s="1"/>
  <c r="K16" i="88" s="1"/>
  <c r="F16" i="88"/>
  <c r="G15" i="88"/>
  <c r="J15" i="88" s="1"/>
  <c r="F15" i="88"/>
  <c r="I13" i="88"/>
  <c r="G12" i="88"/>
  <c r="J12" i="88" s="1"/>
  <c r="K12" i="88" s="1"/>
  <c r="F12" i="88"/>
  <c r="G11" i="88"/>
  <c r="J11" i="88" s="1"/>
  <c r="K11" i="88" s="1"/>
  <c r="F11" i="88"/>
  <c r="G10" i="88"/>
  <c r="J10" i="88" s="1"/>
  <c r="F10" i="88"/>
  <c r="I8" i="88"/>
  <c r="G7" i="88"/>
  <c r="J7" i="88" s="1"/>
  <c r="F7" i="88"/>
  <c r="I26" i="87"/>
  <c r="G25" i="87"/>
  <c r="F25" i="87"/>
  <c r="G24" i="87"/>
  <c r="J24" i="87" s="1"/>
  <c r="K24" i="87" s="1"/>
  <c r="F24" i="87"/>
  <c r="G23" i="87"/>
  <c r="J23" i="87" s="1"/>
  <c r="K23" i="87" s="1"/>
  <c r="F23" i="87"/>
  <c r="G22" i="87"/>
  <c r="J22" i="87" s="1"/>
  <c r="K22" i="87" s="1"/>
  <c r="F22" i="87"/>
  <c r="G21" i="87"/>
  <c r="F21" i="87"/>
  <c r="G20" i="87"/>
  <c r="J20" i="87" s="1"/>
  <c r="K20" i="87" s="1"/>
  <c r="F20" i="87"/>
  <c r="G19" i="87"/>
  <c r="J19" i="87" s="1"/>
  <c r="F19" i="87"/>
  <c r="I17" i="87"/>
  <c r="G16" i="87"/>
  <c r="J16" i="87" s="1"/>
  <c r="K16" i="87" s="1"/>
  <c r="F16" i="87"/>
  <c r="G15" i="87"/>
  <c r="F15" i="87"/>
  <c r="I13" i="87"/>
  <c r="G12" i="87"/>
  <c r="J12" i="87" s="1"/>
  <c r="K12" i="87" s="1"/>
  <c r="F12" i="87"/>
  <c r="G11" i="87"/>
  <c r="J11" i="87" s="1"/>
  <c r="F11" i="87"/>
  <c r="G10" i="87"/>
  <c r="J10" i="87" s="1"/>
  <c r="F10" i="87"/>
  <c r="I8" i="87"/>
  <c r="G7" i="87"/>
  <c r="J7" i="87" s="1"/>
  <c r="F7" i="87"/>
  <c r="G25" i="86"/>
  <c r="J25" i="86" s="1"/>
  <c r="K25" i="86" s="1"/>
  <c r="F25" i="86"/>
  <c r="G24" i="86"/>
  <c r="J24" i="86" s="1"/>
  <c r="K24" i="86" s="1"/>
  <c r="F24" i="86"/>
  <c r="G23" i="86"/>
  <c r="F23" i="86"/>
  <c r="G22" i="86"/>
  <c r="J22" i="86" s="1"/>
  <c r="K22" i="86" s="1"/>
  <c r="F22" i="86"/>
  <c r="G21" i="86"/>
  <c r="J21" i="86" s="1"/>
  <c r="K21" i="86" s="1"/>
  <c r="F21" i="86"/>
  <c r="G20" i="86"/>
  <c r="J20" i="86" s="1"/>
  <c r="K20" i="86" s="1"/>
  <c r="F20" i="86"/>
  <c r="G19" i="86"/>
  <c r="F19" i="86"/>
  <c r="G16" i="86"/>
  <c r="J16" i="86" s="1"/>
  <c r="K16" i="86" s="1"/>
  <c r="F16" i="86"/>
  <c r="G15" i="86"/>
  <c r="J15" i="86" s="1"/>
  <c r="K15" i="86" s="1"/>
  <c r="F15" i="86"/>
  <c r="G12" i="86"/>
  <c r="J12" i="86" s="1"/>
  <c r="K12" i="86" s="1"/>
  <c r="F12" i="86"/>
  <c r="G11" i="86"/>
  <c r="J11" i="86" s="1"/>
  <c r="K11" i="86" s="1"/>
  <c r="F11" i="86"/>
  <c r="G10" i="86"/>
  <c r="J10" i="86" s="1"/>
  <c r="F10" i="86"/>
  <c r="G7" i="86"/>
  <c r="J7" i="86" s="1"/>
  <c r="F7" i="86"/>
  <c r="I8" i="86"/>
  <c r="F11" i="85"/>
  <c r="F12" i="7" s="1"/>
  <c r="F18" i="8" s="1"/>
  <c r="G16" i="35" s="1"/>
  <c r="F10" i="85"/>
  <c r="F11" i="7" s="1"/>
  <c r="F17" i="8" s="1"/>
  <c r="G15" i="35" s="1"/>
  <c r="F9" i="85"/>
  <c r="F10" i="7" s="1"/>
  <c r="F16" i="8" s="1"/>
  <c r="G14" i="35" s="1"/>
  <c r="F8" i="85"/>
  <c r="F9" i="7" s="1"/>
  <c r="F15" i="8" s="1"/>
  <c r="G13" i="35" s="1"/>
  <c r="F7" i="85"/>
  <c r="F8" i="7" s="1"/>
  <c r="F14" i="8" s="1"/>
  <c r="G12" i="35" s="1"/>
  <c r="F6" i="85"/>
  <c r="F7" i="7" s="1"/>
  <c r="F13" i="8" s="1"/>
  <c r="G11" i="35" s="1"/>
  <c r="L7" i="35"/>
  <c r="O75" i="30" l="1"/>
  <c r="N75" i="30"/>
  <c r="Q73" i="30"/>
  <c r="G26" i="86"/>
  <c r="Q63" i="30"/>
  <c r="H21" i="87"/>
  <c r="H25" i="87"/>
  <c r="H12" i="92"/>
  <c r="H25" i="92"/>
  <c r="H6" i="85"/>
  <c r="H7" i="7" s="1"/>
  <c r="G11" i="85"/>
  <c r="G12" i="7" s="1"/>
  <c r="G18" i="8" s="1"/>
  <c r="F13" i="85"/>
  <c r="H7" i="90"/>
  <c r="H8" i="90" s="1"/>
  <c r="H19" i="86"/>
  <c r="H23" i="86"/>
  <c r="I27" i="87"/>
  <c r="I27" i="89"/>
  <c r="I27" i="92"/>
  <c r="H12" i="89"/>
  <c r="H15" i="89"/>
  <c r="H21" i="90"/>
  <c r="H10" i="86"/>
  <c r="H15" i="87"/>
  <c r="H12" i="88"/>
  <c r="H21" i="88"/>
  <c r="H25" i="88"/>
  <c r="H21" i="89"/>
  <c r="H25" i="89"/>
  <c r="H25" i="90"/>
  <c r="H11" i="85"/>
  <c r="H12" i="7" s="1"/>
  <c r="H22" i="87"/>
  <c r="H11" i="90"/>
  <c r="J15" i="89"/>
  <c r="K15" i="89" s="1"/>
  <c r="J15" i="87"/>
  <c r="H15" i="86"/>
  <c r="H8" i="85"/>
  <c r="H9" i="7" s="1"/>
  <c r="J21" i="89"/>
  <c r="K21" i="89" s="1"/>
  <c r="H21" i="92"/>
  <c r="H23" i="87"/>
  <c r="H20" i="86"/>
  <c r="H11" i="86"/>
  <c r="J25" i="92"/>
  <c r="K25" i="92" s="1"/>
  <c r="J25" i="88"/>
  <c r="K25" i="88" s="1"/>
  <c r="I27" i="90"/>
  <c r="H12" i="90"/>
  <c r="J21" i="87"/>
  <c r="K21" i="87" s="1"/>
  <c r="G6" i="85"/>
  <c r="G7" i="7" s="1"/>
  <c r="G13" i="8" s="1"/>
  <c r="M11" i="35" s="1"/>
  <c r="N11" i="35" s="1"/>
  <c r="H11" i="88"/>
  <c r="H15" i="88"/>
  <c r="I27" i="88"/>
  <c r="H24" i="86"/>
  <c r="J23" i="86"/>
  <c r="K23" i="86" s="1"/>
  <c r="J25" i="90"/>
  <c r="K25" i="90" s="1"/>
  <c r="J21" i="88"/>
  <c r="K21" i="88" s="1"/>
  <c r="H15" i="92"/>
  <c r="H22" i="92"/>
  <c r="H11" i="92"/>
  <c r="H22" i="90"/>
  <c r="J21" i="90"/>
  <c r="K21" i="90" s="1"/>
  <c r="H20" i="90"/>
  <c r="H15" i="90"/>
  <c r="H9" i="85"/>
  <c r="H10" i="7" s="1"/>
  <c r="J11" i="90"/>
  <c r="K11" i="90" s="1"/>
  <c r="H10" i="90"/>
  <c r="H22" i="89"/>
  <c r="H11" i="89"/>
  <c r="H5" i="85"/>
  <c r="H6" i="7" s="1"/>
  <c r="H7" i="85"/>
  <c r="H8" i="7" s="1"/>
  <c r="H10" i="85"/>
  <c r="H11" i="7" s="1"/>
  <c r="H22" i="88"/>
  <c r="K11" i="87"/>
  <c r="J13" i="87"/>
  <c r="H11" i="87"/>
  <c r="H19" i="87"/>
  <c r="H16" i="87"/>
  <c r="H12" i="87"/>
  <c r="H22" i="86"/>
  <c r="J19" i="86"/>
  <c r="K19" i="86" s="1"/>
  <c r="G5" i="85"/>
  <c r="G6" i="7" s="1"/>
  <c r="G12" i="8" s="1"/>
  <c r="M10" i="35" s="1"/>
  <c r="N10" i="35" s="1"/>
  <c r="J13" i="92"/>
  <c r="J17" i="92"/>
  <c r="J8" i="92"/>
  <c r="K7" i="92"/>
  <c r="K19" i="92"/>
  <c r="J26" i="92"/>
  <c r="H16" i="92"/>
  <c r="H19" i="92"/>
  <c r="H23" i="92"/>
  <c r="H7" i="92"/>
  <c r="H8" i="92" s="1"/>
  <c r="H10" i="92"/>
  <c r="K15" i="92"/>
  <c r="H20" i="92"/>
  <c r="H24" i="92"/>
  <c r="K19" i="90"/>
  <c r="K10" i="90"/>
  <c r="J8" i="90"/>
  <c r="K7" i="90"/>
  <c r="J17" i="90"/>
  <c r="K15" i="90"/>
  <c r="H16" i="90"/>
  <c r="H19" i="90"/>
  <c r="H23" i="90"/>
  <c r="H24" i="90"/>
  <c r="K10" i="89"/>
  <c r="J13" i="89"/>
  <c r="J8" i="89"/>
  <c r="K7" i="89"/>
  <c r="K19" i="89"/>
  <c r="H16" i="89"/>
  <c r="H19" i="89"/>
  <c r="H23" i="89"/>
  <c r="H7" i="89"/>
  <c r="H8" i="89" s="1"/>
  <c r="H10" i="89"/>
  <c r="H20" i="89"/>
  <c r="H24" i="89"/>
  <c r="J13" i="88"/>
  <c r="K10" i="88"/>
  <c r="J17" i="88"/>
  <c r="J8" i="88"/>
  <c r="K7" i="88"/>
  <c r="K19" i="88"/>
  <c r="H16" i="88"/>
  <c r="H19" i="88"/>
  <c r="H23" i="88"/>
  <c r="H7" i="88"/>
  <c r="H8" i="88" s="1"/>
  <c r="H10" i="88"/>
  <c r="K15" i="88"/>
  <c r="H20" i="88"/>
  <c r="H24" i="88"/>
  <c r="K19" i="87"/>
  <c r="K10" i="87"/>
  <c r="J8" i="87"/>
  <c r="K7" i="87"/>
  <c r="J17" i="87"/>
  <c r="J25" i="87"/>
  <c r="K25" i="87" s="1"/>
  <c r="H7" i="87"/>
  <c r="H10" i="87"/>
  <c r="K15" i="87"/>
  <c r="H20" i="87"/>
  <c r="H24" i="87"/>
  <c r="K10" i="86"/>
  <c r="H21" i="86"/>
  <c r="H25" i="86"/>
  <c r="H16" i="86"/>
  <c r="H12" i="86"/>
  <c r="K7" i="86"/>
  <c r="J8" i="86"/>
  <c r="H7" i="86"/>
  <c r="I17" i="86"/>
  <c r="I13" i="86"/>
  <c r="J17" i="86"/>
  <c r="I26" i="86"/>
  <c r="J26" i="90" l="1"/>
  <c r="M8" i="7"/>
  <c r="H14" i="8"/>
  <c r="M7" i="7"/>
  <c r="H13" i="8"/>
  <c r="L10" i="85"/>
  <c r="L11" i="7" s="1"/>
  <c r="L9" i="85"/>
  <c r="L10" i="7" s="1"/>
  <c r="L8" i="85"/>
  <c r="L9" i="7" s="1"/>
  <c r="H26" i="86"/>
  <c r="L5" i="85"/>
  <c r="L6" i="7" s="1"/>
  <c r="M11" i="7"/>
  <c r="H17" i="8"/>
  <c r="J9" i="85"/>
  <c r="J10" i="7" s="1"/>
  <c r="M10" i="7"/>
  <c r="H16" i="8"/>
  <c r="M9" i="7"/>
  <c r="H15" i="8"/>
  <c r="J8" i="85"/>
  <c r="J9" i="7" s="1"/>
  <c r="M6" i="7"/>
  <c r="H12" i="8"/>
  <c r="M12" i="7"/>
  <c r="H18" i="8"/>
  <c r="H13" i="7"/>
  <c r="I11" i="85"/>
  <c r="I12" i="7" s="1"/>
  <c r="I13" i="7" s="1"/>
  <c r="I38" i="7" s="1"/>
  <c r="I39" i="7" s="1"/>
  <c r="M16" i="35"/>
  <c r="N16" i="35" s="1"/>
  <c r="G19" i="8"/>
  <c r="L11" i="85"/>
  <c r="L12" i="7" s="1"/>
  <c r="K8" i="85"/>
  <c r="K9" i="7" s="1"/>
  <c r="L7" i="85"/>
  <c r="L8" i="7" s="1"/>
  <c r="J5" i="85"/>
  <c r="J6" i="7" s="1"/>
  <c r="L6" i="85"/>
  <c r="L7" i="7" s="1"/>
  <c r="K10" i="85"/>
  <c r="K11" i="7" s="1"/>
  <c r="G13" i="7"/>
  <c r="H13" i="92"/>
  <c r="H17" i="90"/>
  <c r="H17" i="87"/>
  <c r="H17" i="88"/>
  <c r="I27" i="86"/>
  <c r="J13" i="86"/>
  <c r="H8" i="86"/>
  <c r="H13" i="89"/>
  <c r="H17" i="89"/>
  <c r="J26" i="89"/>
  <c r="J17" i="89"/>
  <c r="H12" i="85"/>
  <c r="H13" i="85" s="1"/>
  <c r="H17" i="86"/>
  <c r="J27" i="92"/>
  <c r="H17" i="92"/>
  <c r="H13" i="88"/>
  <c r="H8" i="87"/>
  <c r="J26" i="86"/>
  <c r="J13" i="90"/>
  <c r="H13" i="86"/>
  <c r="H13" i="90"/>
  <c r="H13" i="87"/>
  <c r="H26" i="87"/>
  <c r="J26" i="88"/>
  <c r="J27" i="88" s="1"/>
  <c r="H26" i="90"/>
  <c r="H27" i="90" s="1"/>
  <c r="H26" i="92"/>
  <c r="H26" i="89"/>
  <c r="H27" i="89" s="1"/>
  <c r="H26" i="88"/>
  <c r="J26" i="87"/>
  <c r="J27" i="87" s="1"/>
  <c r="H57" i="35"/>
  <c r="G92" i="8"/>
  <c r="H27" i="92" l="1"/>
  <c r="H27" i="86"/>
  <c r="H12" i="35"/>
  <c r="D14" i="30"/>
  <c r="O14" i="30" s="1"/>
  <c r="I14" i="8"/>
  <c r="I13" i="8"/>
  <c r="H11" i="35"/>
  <c r="D13" i="30"/>
  <c r="L13" i="7"/>
  <c r="K13" i="7"/>
  <c r="I17" i="8"/>
  <c r="H15" i="35"/>
  <c r="D17" i="30"/>
  <c r="I16" i="8"/>
  <c r="H14" i="35"/>
  <c r="D16" i="30"/>
  <c r="J13" i="7"/>
  <c r="M13" i="7"/>
  <c r="D15" i="30"/>
  <c r="I15" i="8"/>
  <c r="H13" i="35"/>
  <c r="D12" i="30"/>
  <c r="I12" i="8"/>
  <c r="H10" i="35"/>
  <c r="H16" i="35"/>
  <c r="D18" i="30"/>
  <c r="I18" i="8"/>
  <c r="H19" i="8"/>
  <c r="J27" i="86"/>
  <c r="J27" i="89"/>
  <c r="J27" i="90"/>
  <c r="H27" i="88"/>
  <c r="H27" i="87"/>
  <c r="J12" i="85"/>
  <c r="I12" i="85"/>
  <c r="K12" i="85"/>
  <c r="L12" i="85"/>
  <c r="Q60" i="30"/>
  <c r="Q20" i="30"/>
  <c r="N45" i="35"/>
  <c r="N46" i="35"/>
  <c r="N47" i="35"/>
  <c r="N48" i="35"/>
  <c r="N49" i="35"/>
  <c r="N50" i="35"/>
  <c r="N51" i="35"/>
  <c r="N52" i="35"/>
  <c r="N53" i="35"/>
  <c r="N54" i="35"/>
  <c r="N55" i="35"/>
  <c r="N56" i="35"/>
  <c r="N57" i="35"/>
  <c r="N44" i="35"/>
  <c r="H17" i="35" l="1"/>
  <c r="D19" i="30"/>
  <c r="H13" i="30"/>
  <c r="H19" i="30" s="1"/>
  <c r="O13" i="30"/>
  <c r="J17" i="30"/>
  <c r="M17" i="30"/>
  <c r="N17" i="30"/>
  <c r="I17" i="30"/>
  <c r="K17" i="30"/>
  <c r="L17" i="30"/>
  <c r="O16" i="30"/>
  <c r="I16" i="30"/>
  <c r="I19" i="8"/>
  <c r="K15" i="30"/>
  <c r="I15" i="30"/>
  <c r="M15" i="30"/>
  <c r="J15" i="30"/>
  <c r="J19" i="30" s="1"/>
  <c r="L15" i="30"/>
  <c r="L19" i="30" s="1"/>
  <c r="N15" i="30"/>
  <c r="N19" i="30" s="1"/>
  <c r="O12" i="30"/>
  <c r="I12" i="30"/>
  <c r="O18" i="30"/>
  <c r="N58" i="35"/>
  <c r="M19" i="30" l="1"/>
  <c r="O19" i="30"/>
  <c r="K19" i="30"/>
  <c r="I19" i="30"/>
  <c r="H69" i="8"/>
  <c r="G69" i="8" l="1"/>
  <c r="G75" i="8" s="1"/>
  <c r="U13" i="114"/>
  <c r="H67" i="35"/>
  <c r="H73" i="35" s="1"/>
  <c r="D69" i="30"/>
  <c r="D75" i="30" s="1"/>
  <c r="I69" i="8"/>
  <c r="I75" i="8" s="1"/>
  <c r="H75" i="8"/>
  <c r="H45" i="35"/>
  <c r="H47" i="35"/>
  <c r="H48" i="35"/>
  <c r="H49" i="35"/>
  <c r="H50" i="35"/>
  <c r="H51" i="35"/>
  <c r="H52" i="35"/>
  <c r="H53" i="35"/>
  <c r="H54" i="35"/>
  <c r="H55" i="35"/>
  <c r="H56" i="35"/>
  <c r="H58" i="35" l="1"/>
  <c r="K69" i="30"/>
  <c r="K75" i="30" s="1"/>
  <c r="N17" i="35"/>
  <c r="M17" i="35"/>
  <c r="Q16" i="30"/>
  <c r="Q15" i="30"/>
  <c r="Q18" i="30"/>
  <c r="Q10" i="30"/>
  <c r="Q14" i="30"/>
  <c r="Q17" i="30"/>
  <c r="Q13" i="30"/>
  <c r="F33" i="7"/>
  <c r="F36" i="7"/>
  <c r="F29" i="7"/>
  <c r="H29" i="7" s="1"/>
  <c r="M29" i="7" s="1"/>
  <c r="F23" i="63"/>
  <c r="F12" i="63"/>
  <c r="F35" i="8" l="1"/>
  <c r="G33" i="35" s="1"/>
  <c r="H33" i="7"/>
  <c r="F39" i="8"/>
  <c r="G37" i="35" s="1"/>
  <c r="Q69" i="30"/>
  <c r="Q75" i="30" s="1"/>
  <c r="Q19" i="30"/>
  <c r="H36" i="7"/>
  <c r="H37" i="7" s="1"/>
  <c r="F42" i="8"/>
  <c r="G40" i="35" s="1"/>
  <c r="H35" i="8"/>
  <c r="H33" i="35" s="1"/>
  <c r="G12" i="63"/>
  <c r="M33" i="7" l="1"/>
  <c r="H39" i="8"/>
  <c r="D35" i="30"/>
  <c r="M36" i="7"/>
  <c r="M37" i="7" s="1"/>
  <c r="H42" i="8"/>
  <c r="D42" i="30" s="1"/>
  <c r="I35" i="8"/>
  <c r="J12" i="63"/>
  <c r="K12" i="63" s="1"/>
  <c r="H12" i="63"/>
  <c r="J33" i="7" s="1"/>
  <c r="J10" i="63"/>
  <c r="G13" i="63"/>
  <c r="G24" i="63"/>
  <c r="G23" i="63"/>
  <c r="J23" i="63" s="1"/>
  <c r="D39" i="30" l="1"/>
  <c r="D43" i="30" s="1"/>
  <c r="H37" i="35"/>
  <c r="M37" i="35" s="1"/>
  <c r="N37" i="35" s="1"/>
  <c r="I39" i="8"/>
  <c r="I42" i="8"/>
  <c r="H40" i="35"/>
  <c r="O42" i="30"/>
  <c r="Q42" i="30" s="1"/>
  <c r="M35" i="30"/>
  <c r="M43" i="30" s="1"/>
  <c r="I35" i="30"/>
  <c r="I43" i="30" s="1"/>
  <c r="P35" i="30"/>
  <c r="L35" i="30"/>
  <c r="L43" i="30" s="1"/>
  <c r="H35" i="30"/>
  <c r="H43" i="30" s="1"/>
  <c r="N35" i="30"/>
  <c r="N43" i="30" s="1"/>
  <c r="N76" i="30" s="1"/>
  <c r="N77" i="30" s="1"/>
  <c r="O35" i="30"/>
  <c r="K35" i="30"/>
  <c r="J35" i="30"/>
  <c r="M33" i="35"/>
  <c r="H43" i="8"/>
  <c r="J24" i="63"/>
  <c r="J25" i="63" s="1"/>
  <c r="G25" i="63"/>
  <c r="K10" i="63"/>
  <c r="J13" i="63"/>
  <c r="H24" i="63"/>
  <c r="G36" i="7"/>
  <c r="H23" i="63"/>
  <c r="L35" i="7" s="1"/>
  <c r="I43" i="8" l="1"/>
  <c r="M40" i="35"/>
  <c r="N40" i="35" s="1"/>
  <c r="H41" i="35"/>
  <c r="J39" i="30"/>
  <c r="J43" i="30" s="1"/>
  <c r="K39" i="30"/>
  <c r="O43" i="30"/>
  <c r="N33" i="35"/>
  <c r="P43" i="30"/>
  <c r="P76" i="30" s="1"/>
  <c r="P77" i="30" s="1"/>
  <c r="Q35" i="30"/>
  <c r="L36" i="7"/>
  <c r="H25" i="63"/>
  <c r="G42" i="8"/>
  <c r="K24" i="63"/>
  <c r="D44" i="30"/>
  <c r="K23" i="63"/>
  <c r="G35" i="7"/>
  <c r="G41" i="8" s="1"/>
  <c r="M41" i="35" l="1"/>
  <c r="N41" i="35"/>
  <c r="Q39" i="30"/>
  <c r="Q43" i="30" s="1"/>
  <c r="G37" i="7"/>
  <c r="K43" i="30"/>
  <c r="F16" i="63"/>
  <c r="G16" i="63"/>
  <c r="G18" i="63" s="1"/>
  <c r="G26" i="63" s="1"/>
  <c r="F10" i="63"/>
  <c r="J16" i="63" l="1"/>
  <c r="J18" i="63" s="1"/>
  <c r="G43" i="8"/>
  <c r="K44" i="30"/>
  <c r="O44" i="30"/>
  <c r="L44" i="30"/>
  <c r="I44" i="30"/>
  <c r="M44" i="30"/>
  <c r="J44" i="30"/>
  <c r="N44" i="30"/>
  <c r="H16" i="63"/>
  <c r="K30" i="7" l="1"/>
  <c r="K37" i="7" s="1"/>
  <c r="K38" i="7" s="1"/>
  <c r="K39" i="7" s="1"/>
  <c r="H18" i="63"/>
  <c r="Q44" i="30"/>
  <c r="K16" i="63"/>
  <c r="H10" i="63"/>
  <c r="J30" i="7" l="1"/>
  <c r="J37" i="7" s="1"/>
  <c r="J38" i="7" s="1"/>
  <c r="J39" i="7" s="1"/>
  <c r="H13" i="63"/>
  <c r="H26" i="63" s="1"/>
  <c r="L37" i="7"/>
  <c r="L38" i="7" s="1"/>
  <c r="L39" i="7" s="1"/>
  <c r="H27" i="63" l="1"/>
  <c r="L43" i="107"/>
  <c r="F18" i="7" l="1"/>
  <c r="F24" i="8" s="1"/>
  <c r="G22" i="35" s="1"/>
  <c r="F19" i="7"/>
  <c r="F20" i="7"/>
  <c r="F26" i="8" s="1"/>
  <c r="G24" i="35" s="1"/>
  <c r="F21" i="7"/>
  <c r="F27" i="8" s="1"/>
  <c r="G25" i="35" s="1"/>
  <c r="G21" i="7"/>
  <c r="G20" i="7"/>
  <c r="G27" i="8" l="1"/>
  <c r="M25" i="35" s="1"/>
  <c r="N25" i="35" s="1"/>
  <c r="H21" i="7"/>
  <c r="G26" i="8"/>
  <c r="M24" i="35" s="1"/>
  <c r="N24" i="35" s="1"/>
  <c r="H20" i="7"/>
  <c r="M20" i="7" s="1"/>
  <c r="F25" i="8"/>
  <c r="G23" i="35" s="1"/>
  <c r="F23" i="8"/>
  <c r="G21" i="35" s="1"/>
  <c r="M21" i="7" l="1"/>
  <c r="H26" i="8"/>
  <c r="H27" i="8"/>
  <c r="I27" i="8" l="1"/>
  <c r="H25" i="35"/>
  <c r="D27" i="30"/>
  <c r="O27" i="30" s="1"/>
  <c r="I26" i="8"/>
  <c r="H24" i="35"/>
  <c r="D26" i="30"/>
  <c r="G18" i="7"/>
  <c r="G19" i="7"/>
  <c r="O31" i="30" l="1"/>
  <c r="Q27" i="30"/>
  <c r="K26" i="30"/>
  <c r="H26" i="30"/>
  <c r="L26" i="30"/>
  <c r="J26" i="30"/>
  <c r="I26" i="30"/>
  <c r="M26" i="30"/>
  <c r="G24" i="8"/>
  <c r="M22" i="35" s="1"/>
  <c r="N22" i="35" s="1"/>
  <c r="H18" i="7"/>
  <c r="G25" i="8"/>
  <c r="M23" i="35" s="1"/>
  <c r="N23" i="35" s="1"/>
  <c r="H19" i="7"/>
  <c r="M18" i="7" l="1"/>
  <c r="H25" i="7"/>
  <c r="M25" i="7" s="1"/>
  <c r="Q26" i="30"/>
  <c r="O76" i="30"/>
  <c r="O77" i="30" s="1"/>
  <c r="H24" i="8"/>
  <c r="H25" i="8"/>
  <c r="M19" i="7"/>
  <c r="J6" i="33"/>
  <c r="J7" i="33" s="1"/>
  <c r="D15" i="33"/>
  <c r="H15" i="33" s="1"/>
  <c r="D14" i="33"/>
  <c r="E14" i="33" s="1"/>
  <c r="D13" i="33"/>
  <c r="H13" i="33" s="1"/>
  <c r="H12" i="33"/>
  <c r="J17" i="33"/>
  <c r="G13" i="33"/>
  <c r="G14" i="33"/>
  <c r="G15" i="33"/>
  <c r="G12" i="33"/>
  <c r="T8" i="33"/>
  <c r="S8" i="33"/>
  <c r="K6" i="33"/>
  <c r="L6" i="33" s="1"/>
  <c r="L7" i="33" s="1"/>
  <c r="M7" i="33" s="1"/>
  <c r="S5" i="33"/>
  <c r="T5" i="33" s="1"/>
  <c r="R5" i="33"/>
  <c r="L5" i="33"/>
  <c r="I6" i="33" s="1"/>
  <c r="I7" i="33" s="1"/>
  <c r="S4" i="33"/>
  <c r="T4" i="33" s="1"/>
  <c r="R4" i="33"/>
  <c r="L4" i="33"/>
  <c r="G10" i="32"/>
  <c r="H9" i="32"/>
  <c r="I9" i="32" s="1"/>
  <c r="H8" i="32"/>
  <c r="I8" i="32" s="1"/>
  <c r="E7" i="32"/>
  <c r="H7" i="32" s="1"/>
  <c r="I7" i="32" s="1"/>
  <c r="F6" i="32"/>
  <c r="E6" i="32"/>
  <c r="F5" i="32"/>
  <c r="H5" i="32" s="1"/>
  <c r="I5" i="32" s="1"/>
  <c r="E5" i="32"/>
  <c r="F4" i="32"/>
  <c r="E4" i="32"/>
  <c r="O73" i="35"/>
  <c r="N73" i="35"/>
  <c r="M73" i="35"/>
  <c r="L73" i="35"/>
  <c r="O17" i="35"/>
  <c r="K58" i="35"/>
  <c r="I24" i="8" l="1"/>
  <c r="H22" i="35"/>
  <c r="D24" i="30"/>
  <c r="I25" i="8"/>
  <c r="H23" i="35"/>
  <c r="D25" i="30"/>
  <c r="E13" i="33"/>
  <c r="I12" i="33"/>
  <c r="J12" i="33" s="1"/>
  <c r="K7" i="33"/>
  <c r="I13" i="33"/>
  <c r="J13" i="33" s="1"/>
  <c r="H4" i="32"/>
  <c r="I4" i="32" s="1"/>
  <c r="H6" i="32"/>
  <c r="I6" i="32" s="1"/>
  <c r="E15" i="33"/>
  <c r="I14" i="33"/>
  <c r="E12" i="33"/>
  <c r="H14" i="33"/>
  <c r="I15" i="33"/>
  <c r="J15" i="33"/>
  <c r="K24" i="30" l="1"/>
  <c r="H24" i="30"/>
  <c r="L24" i="30"/>
  <c r="J24" i="30"/>
  <c r="I24" i="30"/>
  <c r="M24" i="30"/>
  <c r="I25" i="30"/>
  <c r="M25" i="30"/>
  <c r="L25" i="30"/>
  <c r="J25" i="30"/>
  <c r="K25" i="30"/>
  <c r="H25" i="30"/>
  <c r="I10" i="32"/>
  <c r="H10" i="32"/>
  <c r="I16" i="33"/>
  <c r="J14" i="33"/>
  <c r="J16" i="33" s="1"/>
  <c r="H16" i="33"/>
  <c r="Q25" i="30" l="1"/>
  <c r="Q24" i="30"/>
  <c r="H38" i="7"/>
  <c r="H39" i="7" s="1"/>
  <c r="M17" i="7"/>
  <c r="G23" i="8"/>
  <c r="G38" i="7"/>
  <c r="G31" i="8" l="1"/>
  <c r="G76" i="8" s="1"/>
  <c r="M21" i="35"/>
  <c r="H23" i="8"/>
  <c r="H31" i="8" s="1"/>
  <c r="H21" i="35" l="1"/>
  <c r="D23" i="30"/>
  <c r="D31" i="30" s="1"/>
  <c r="D76" i="30" s="1"/>
  <c r="N21" i="35"/>
  <c r="N29" i="35" s="1"/>
  <c r="N74" i="35" s="1"/>
  <c r="M29" i="35"/>
  <c r="M74" i="35" s="1"/>
  <c r="I23" i="8"/>
  <c r="I31" i="8" s="1"/>
  <c r="D32" i="30"/>
  <c r="H29" i="35" l="1"/>
  <c r="H74" i="35" s="1"/>
  <c r="H75" i="35" s="1"/>
  <c r="L23" i="30"/>
  <c r="L31" i="30" s="1"/>
  <c r="L76" i="30" s="1"/>
  <c r="L77" i="30" s="1"/>
  <c r="H23" i="30"/>
  <c r="H31" i="30" s="1"/>
  <c r="H76" i="30" s="1"/>
  <c r="H77" i="30" s="1"/>
  <c r="I23" i="30"/>
  <c r="I31" i="30" s="1"/>
  <c r="I76" i="30" s="1"/>
  <c r="I77" i="30" s="1"/>
  <c r="K23" i="30"/>
  <c r="K31" i="30" s="1"/>
  <c r="K76" i="30" s="1"/>
  <c r="K77" i="30" s="1"/>
  <c r="J23" i="30"/>
  <c r="J31" i="30" s="1"/>
  <c r="J76" i="30" s="1"/>
  <c r="J77" i="30" s="1"/>
  <c r="M23" i="30"/>
  <c r="H76" i="8"/>
  <c r="J32" i="30"/>
  <c r="G32" i="30"/>
  <c r="K32" i="30"/>
  <c r="M32" i="30"/>
  <c r="H32" i="30"/>
  <c r="I32" i="30"/>
  <c r="L32" i="30"/>
  <c r="H92" i="8"/>
  <c r="J9" i="8" l="1"/>
  <c r="J60" i="8"/>
  <c r="J19" i="8"/>
  <c r="J75" i="8"/>
  <c r="J43" i="8"/>
  <c r="J31" i="8"/>
  <c r="T11" i="114"/>
  <c r="T10" i="114"/>
  <c r="T9" i="114"/>
  <c r="H82" i="8"/>
  <c r="G84" i="8"/>
  <c r="D77" i="30"/>
  <c r="M31" i="30"/>
  <c r="Q23" i="30"/>
  <c r="H77" i="8"/>
  <c r="G94" i="8"/>
  <c r="E94" i="8" s="1"/>
  <c r="Q32" i="30"/>
  <c r="T16" i="114" l="1"/>
  <c r="T13" i="114"/>
  <c r="T12" i="114"/>
  <c r="T17" i="114"/>
  <c r="T14" i="114"/>
  <c r="T15" i="114"/>
  <c r="M76" i="30"/>
  <c r="M77" i="30" s="1"/>
  <c r="Q31" i="30"/>
</calcChain>
</file>

<file path=xl/sharedStrings.xml><?xml version="1.0" encoding="utf-8"?>
<sst xmlns="http://schemas.openxmlformats.org/spreadsheetml/2006/main" count="3029" uniqueCount="462">
  <si>
    <t>شماره</t>
  </si>
  <si>
    <t>فعالیتها</t>
  </si>
  <si>
    <t>واحد</t>
  </si>
  <si>
    <t>مقدار</t>
  </si>
  <si>
    <t>نورم کار</t>
  </si>
  <si>
    <t>قیمت فی واحد به افغانی</t>
  </si>
  <si>
    <t>ارزش مجموعی به افغانی</t>
  </si>
  <si>
    <t>معیاد فعالیت به روز</t>
  </si>
  <si>
    <t>ملاحظات</t>
  </si>
  <si>
    <t>متر</t>
  </si>
  <si>
    <t>متر مکعب</t>
  </si>
  <si>
    <t xml:space="preserve">متر مربع </t>
  </si>
  <si>
    <t>اصله</t>
  </si>
  <si>
    <t>فعالیت ها</t>
  </si>
  <si>
    <t>حجم کار</t>
  </si>
  <si>
    <t>روز کاری</t>
  </si>
  <si>
    <t>میعاد به روز</t>
  </si>
  <si>
    <t>تعداد کارگر در فی روز</t>
  </si>
  <si>
    <t xml:space="preserve">اصله </t>
  </si>
  <si>
    <t>هکتار</t>
  </si>
  <si>
    <t>چک کننده:</t>
  </si>
  <si>
    <t>محمد امان امانیار</t>
  </si>
  <si>
    <t xml:space="preserve">محمد رفیع قاضی زاده </t>
  </si>
  <si>
    <t>رئیس علفچرها</t>
  </si>
  <si>
    <t>رئیس عمومی منابع طبیعی</t>
  </si>
  <si>
    <t>روزکاری</t>
  </si>
  <si>
    <t>ارزش مجموعی به افغانی ربع اول</t>
  </si>
  <si>
    <t>ربع سوم</t>
  </si>
  <si>
    <t>No</t>
  </si>
  <si>
    <t>Item</t>
  </si>
  <si>
    <t>Unit</t>
  </si>
  <si>
    <t>Total cost/Afg</t>
  </si>
  <si>
    <t>Total cost/USD</t>
  </si>
  <si>
    <t>Remarks</t>
  </si>
  <si>
    <t>Sub Total</t>
  </si>
  <si>
    <t>month</t>
  </si>
  <si>
    <t>m2</t>
  </si>
  <si>
    <t xml:space="preserve"> Quantity</t>
  </si>
  <si>
    <t>Cost/Unit/Afg</t>
  </si>
  <si>
    <t>Fuel/Libricants</t>
  </si>
  <si>
    <t>Mecillanous</t>
  </si>
  <si>
    <t>فعالیت</t>
  </si>
  <si>
    <t>تعداد کارگر درفی روز</t>
  </si>
  <si>
    <t>مجموع ربع چهارم</t>
  </si>
  <si>
    <t>منظوری مقام وزارت:</t>
  </si>
  <si>
    <t>حجم کار فی روز</t>
  </si>
  <si>
    <t>ربع اول</t>
  </si>
  <si>
    <t>ربع دوم</t>
  </si>
  <si>
    <t>Monthly</t>
  </si>
  <si>
    <t>Maintenance Plan for 4 years</t>
  </si>
  <si>
    <t>People</t>
  </si>
  <si>
    <t>Rangers/Gaurds</t>
  </si>
  <si>
    <t>Drivers</t>
  </si>
  <si>
    <t>Liter</t>
  </si>
  <si>
    <t>Publication and Stationary</t>
  </si>
  <si>
    <t>Year</t>
  </si>
  <si>
    <t>Kabul Green Belt Job Creation in 11 Years</t>
  </si>
  <si>
    <t>Total Staff/Labour employment Opportunities provided</t>
  </si>
  <si>
    <t>Quantity/ha</t>
  </si>
  <si>
    <t>Man Day/Monthly</t>
  </si>
  <si>
    <t>11 Years (estimated for 10,000 ha)</t>
  </si>
  <si>
    <t>Directly</t>
  </si>
  <si>
    <t>Indirectly</t>
  </si>
  <si>
    <t>Total Skilled Labor recruited</t>
  </si>
  <si>
    <t>Staff</t>
  </si>
  <si>
    <t>Total unskilled labor recruited</t>
  </si>
  <si>
    <t>Man Day</t>
  </si>
  <si>
    <t xml:space="preserve">Total Technical and Maintenance Expenses with Labour needed </t>
  </si>
  <si>
    <t xml:space="preserve">Total Technical and Maintenance Expenses with Labour needed  </t>
  </si>
  <si>
    <t>Year 2016 (1007 Ha)</t>
  </si>
  <si>
    <t>Urban Greenery Technicians</t>
  </si>
  <si>
    <t>Estimated ↓</t>
  </si>
  <si>
    <t>Name of activity</t>
  </si>
  <si>
    <t>Terrace</t>
  </si>
  <si>
    <t>Total Work Plan</t>
  </si>
  <si>
    <t>Remark.</t>
  </si>
  <si>
    <t>work of done</t>
  </si>
  <si>
    <t>Tree pantation</t>
  </si>
  <si>
    <t>Check dam</t>
  </si>
  <si>
    <t>pite</t>
  </si>
  <si>
    <t>Sapling</t>
  </si>
  <si>
    <t>M3</t>
  </si>
  <si>
    <t>Sercal</t>
  </si>
  <si>
    <t>Expenditure / Afg</t>
  </si>
  <si>
    <t>Unit cost</t>
  </si>
  <si>
    <t>Norm of work.</t>
  </si>
  <si>
    <t>Work Balance</t>
  </si>
  <si>
    <t>Total Budget /Afg</t>
  </si>
  <si>
    <t>Reaming Budget.</t>
  </si>
  <si>
    <t>Labour Manegement</t>
  </si>
  <si>
    <t>Total Initial Investment and Labour used for Year 1 in aproximately 806 Ha For enahcnic Capcity of Farms</t>
  </si>
  <si>
    <t xml:space="preserve">Total Technical and Maintenance Expenses with Labour needed for establishment of each 806 Ha </t>
  </si>
  <si>
    <t xml:space="preserve">محمد عارف حسینی </t>
  </si>
  <si>
    <t>ایجاد تراس ده متره  و سه متره (40 سانتی عمق 70 عرض)</t>
  </si>
  <si>
    <t>چیکدم</t>
  </si>
  <si>
    <t xml:space="preserve">حفر چقرک </t>
  </si>
  <si>
    <t>بذر علوفه در ساحه 5 هکتار</t>
  </si>
  <si>
    <t>پلان ربع چهارم</t>
  </si>
  <si>
    <t xml:space="preserve">ربع اول </t>
  </si>
  <si>
    <t xml:space="preserve">میعاد  به روز </t>
  </si>
  <si>
    <t>تعداد کار گر در فی روز</t>
  </si>
  <si>
    <t xml:space="preserve">حجم کار در فی روز </t>
  </si>
  <si>
    <r>
      <t xml:space="preserve">کود نمبر </t>
    </r>
    <r>
      <rPr>
        <b/>
        <sz val="14"/>
        <color rgb="FFFF0000"/>
        <rFont val="Calibri"/>
        <family val="2"/>
        <scheme val="minor"/>
      </rPr>
      <t>AFG-390742</t>
    </r>
  </si>
  <si>
    <t>عبدالمنان عزیزی: 
سرپرست پروژه کمربند شهر کابل</t>
  </si>
  <si>
    <t>کیلو</t>
  </si>
  <si>
    <t>مترمکعب</t>
  </si>
  <si>
    <t xml:space="preserve">متر </t>
  </si>
  <si>
    <t>چقرک</t>
  </si>
  <si>
    <t>آبیاری نهال های غرس شده خزانی دو مرتبه بعد از غرس</t>
  </si>
  <si>
    <t>مقدار ساحه به هکتار</t>
  </si>
  <si>
    <t>حجم کار در فی روز</t>
  </si>
  <si>
    <t>مجموع عمومی ربع اول</t>
  </si>
  <si>
    <t xml:space="preserve">معیاد تطبیق </t>
  </si>
  <si>
    <t>ملچ اطراف نهال ها</t>
  </si>
  <si>
    <t>ربع چهارم</t>
  </si>
  <si>
    <t>ریاست عمومی منابع طبیعی</t>
  </si>
  <si>
    <t>ریس جنگلات</t>
  </si>
  <si>
    <t xml:space="preserve">مترمربع </t>
  </si>
  <si>
    <t xml:space="preserve">کشیدن وبسته بندی نهال </t>
  </si>
  <si>
    <t xml:space="preserve">مجموع عمومی </t>
  </si>
  <si>
    <t xml:space="preserve">مجموع فرعی </t>
  </si>
  <si>
    <t>پرکاری و بذر خریطه های پلاستیکی</t>
  </si>
  <si>
    <t xml:space="preserve">خریطه </t>
  </si>
  <si>
    <t>وزارت زراعت ، آبیاری و مالداری</t>
  </si>
  <si>
    <t xml:space="preserve">واحد تطبیق پروژه کمر بند سبز کابل </t>
  </si>
  <si>
    <t xml:space="preserve">ربع دوم </t>
  </si>
  <si>
    <t xml:space="preserve">ربع سوم </t>
  </si>
  <si>
    <t xml:space="preserve">ربع چهارم </t>
  </si>
  <si>
    <t>آماده ساختن وپلات بندی زمین قوریه</t>
  </si>
  <si>
    <t xml:space="preserve">یکه کاری نهال </t>
  </si>
  <si>
    <t xml:space="preserve">تهیه کمپوست </t>
  </si>
  <si>
    <t>خیشاوه و نرم کاری زمین قوریه</t>
  </si>
  <si>
    <r>
      <t>پلان کاری وبودجه مورد نیاز فارم  (</t>
    </r>
    <r>
      <rPr>
        <b/>
        <sz val="14"/>
        <color rgb="FFFF0000"/>
        <rFont val="Calibri"/>
        <family val="2"/>
        <scheme val="minor"/>
      </rPr>
      <t xml:space="preserve"> دوم گذرگاه </t>
    </r>
    <r>
      <rPr>
        <b/>
        <sz val="14"/>
        <rFont val="Calibri"/>
        <family val="2"/>
        <scheme val="minor"/>
      </rPr>
      <t>) مربوط کمربند سبز کابل بابت سال 1397</t>
    </r>
  </si>
  <si>
    <r>
      <t>پلان کاری وبودجه مورد نیاز فارم  (</t>
    </r>
    <r>
      <rPr>
        <b/>
        <sz val="14"/>
        <color rgb="FFFF0000"/>
        <rFont val="Calibri"/>
        <family val="2"/>
        <scheme val="minor"/>
      </rPr>
      <t>قوریه قرغه</t>
    </r>
    <r>
      <rPr>
        <b/>
        <sz val="14"/>
        <rFont val="Calibri"/>
        <family val="2"/>
        <scheme val="minor"/>
      </rPr>
      <t>) مربوط کمربند سبز کابل بابت سال 1397</t>
    </r>
  </si>
  <si>
    <t>ع</t>
  </si>
  <si>
    <t>ملاحظه کننده گان:</t>
  </si>
  <si>
    <t>تائید کننده:</t>
  </si>
  <si>
    <t>ترتیب کننده: محمد امین نثار متخصص جنگلات و سرسبزی</t>
  </si>
  <si>
    <t>پروژه کمربند سبز کابل
پلان مالی حفظ و مراقبت ساحه پروژه کمربند سبز کابل بابت سال 1398 (ساحه تپه مرنجان)</t>
  </si>
  <si>
    <t>مرتبه</t>
  </si>
  <si>
    <t>آبیاری نهال های شانده شده و نهال های بذر مستقیم سال های 1395 الی 1397</t>
  </si>
  <si>
    <t xml:space="preserve">کارگر حفظ و مراقبت شبکه آبیاری، ساحه سبز و تاسیسات پروژه </t>
  </si>
  <si>
    <t>جریب</t>
  </si>
  <si>
    <t>نگهبانی برج های برق، تاسیسات چاه عمیق، ذخیره آب، ترمیم پیپ های شبکه آبیاری و ساحات سبز.</t>
  </si>
  <si>
    <t>پروژه کمربند سبز کابل
پلان مالی حفظ و مراقبت ساحه پروژه کمربند سبز کابل بابت سال 1398 (ساحه بند قرغه)</t>
  </si>
  <si>
    <t>ایجاد و مدیریت قوریه موقت جهت تولید 30000</t>
  </si>
  <si>
    <t xml:space="preserve">یک نفر به شکل دوامدار یک جریب قوریه را ایجاد نظارت ومراقبت مینماید 10 هزار نهال تولید میکند </t>
  </si>
  <si>
    <t>چک کننده: محمد امین نثار متخصص جنگلات و سرسبزی</t>
  </si>
  <si>
    <t>ترتیب کننده: مسعود الله لطیفی</t>
  </si>
  <si>
    <t>ناغه گیری نهال های خشک شده توسط نهال تولید شده در خریطه های پلاستکی در ساحه آبریزه</t>
  </si>
  <si>
    <t>آبیاری نهال ناغه گیریه شده در خزان سال یک مرتبه</t>
  </si>
  <si>
    <t>مصارف مجموعی ساحه بند قرغه به افغانی</t>
  </si>
  <si>
    <t>مصارف مجموعی ساحه بند قرغه به دالر</t>
  </si>
  <si>
    <t>مصارت ربع سوم</t>
  </si>
  <si>
    <t>مصارف ربع دوم</t>
  </si>
  <si>
    <t>ایجاد و مدیریت قوریه موقت جهت تولید 10000</t>
  </si>
  <si>
    <t>ترتیب کننده: فاروق منگل</t>
  </si>
  <si>
    <t>مصارف مجموعی ساحه کوه قصبه به افغانی</t>
  </si>
  <si>
    <t>مصارف مجموعی ساحه کوه قصبه به دالر</t>
  </si>
  <si>
    <t>پروژه کمربند سبز کابل
پلان مالی حفظ و مراقبت ساحه پروژه کمربند سبز کابل بابت سال 1398 (ساحه کوه قصبه)</t>
  </si>
  <si>
    <t>مصارف مجموعی ساحه دامنه های کوه بادام باغ به دالر</t>
  </si>
  <si>
    <t>مصارف مجموعی ساحه دامنه های کوه بادام باغ به افغانی</t>
  </si>
  <si>
    <t>ترتیب کننده: عبدالجمیل ملیکزاده و زمری خان</t>
  </si>
  <si>
    <t>پروژه کمربند سبز کابل
پلان مالی حفظ و مراقبت ساحه پروژه کمربند سبز کابل بابت سال 1398 (دامنه های کوه بادام باغ)</t>
  </si>
  <si>
    <t>اعمار چیکدم</t>
  </si>
  <si>
    <t>ایجاد و مدیریت قوریه موقت جهت تولید 50000</t>
  </si>
  <si>
    <t>مصارف مجموعی ساحه قوریه بادام باغ به افغانی</t>
  </si>
  <si>
    <t>مصارف مجموعی ساحه قوریه بادام باغ به دالر</t>
  </si>
  <si>
    <t>پروژه کمربند سبز کابل
پلان مالی حفظ و مراقبت ساحه پروژه کمربند سبز کابل بابت سال 1398 (ساحه قوریه بادام باغ)</t>
  </si>
  <si>
    <t>ترتیب کننده: زمری خان</t>
  </si>
  <si>
    <t>آبیاری نهال های شانده شده و نهال های بذر مستقیم سال های 1397</t>
  </si>
  <si>
    <t>آبیاری نهال های شانده شده و نهال های بذر مستقیم سال های  1397</t>
  </si>
  <si>
    <t>مصارف مجموعی ساحه تنگی غارو به افغانی</t>
  </si>
  <si>
    <t>مصارف مجموعی ساحه تنگی غارو به دالر</t>
  </si>
  <si>
    <t>مصارف مجموعی ساحه کوه های اطراف شهرک منشی میرغلام به افغانی</t>
  </si>
  <si>
    <t>مصارف مجموعی ساحه کوه های اطراف شهرک منشی میرغلام به دالر</t>
  </si>
  <si>
    <t>پروژه کمربند سبز کابل
پلان مالی حفظ و مراقبت ساحه پروژه کمربند سبز کابل بابت سال 1398 (ساحه کوه های اطراف شهرک منشی میرغلام)</t>
  </si>
  <si>
    <t>آبیاری نهال های شانده شده و نهال های بذر مستقیم سال های 1395 الی 1397 و سال های قبل توسط تانکر</t>
  </si>
  <si>
    <t>پروژه کمربند سبز کابل
پلان مالی حفظ و مراقبت ساحه پروژه کمربند سبز کابل بابت سال 1398 (ساحه توسعوی تنگی غارو)</t>
  </si>
  <si>
    <t>پروژه کمربند سبز کابل
پلان مالی حفظ و مراقبت ساحه پروژه کمربند سبز کابل بابت سال 1398 (ساحه قبلی تنگی غارو)</t>
  </si>
  <si>
    <t>تعداد نهال های شانده شده و نهال های بذر مستقیم موجوده سال های 1395 الی 1397 و سال های قبل توسط تانکر</t>
  </si>
  <si>
    <t>ترتیب کننده: محمد امین نثار</t>
  </si>
  <si>
    <t>مصارف مجموعی ساحه کلوله پشته به افغانی</t>
  </si>
  <si>
    <t>مصارف مجموعی ساحه کلوله پشته به دالر</t>
  </si>
  <si>
    <t>پروژه کمربند سبز کابل
پلان مالی حفظ و مراقبت ساحه پروژه کمربند سبز کابل بابت سال 1398 (ساحه کلوله پشته)</t>
  </si>
  <si>
    <t>آبیاری تعداد نهال های شانده شده و نهال های بذر مستقیم موجوده سال های 1395 الی 1397 و سال های قبل توسط تانکر</t>
  </si>
  <si>
    <t xml:space="preserve">ماه دو مرتبه </t>
  </si>
  <si>
    <t>مصارف مجموعی ساحه تپه مرنجان به افغانی</t>
  </si>
  <si>
    <t>مصارف مجموعی ساحه تپه مرنجان به دالر</t>
  </si>
  <si>
    <t>نورم کاری</t>
  </si>
  <si>
    <t>قیمت فی واحد</t>
  </si>
  <si>
    <t>قیمت مجموعی / افغانی</t>
  </si>
  <si>
    <t>قیمت مجموعی به دالر</t>
  </si>
  <si>
    <t>پروژه کمربند سبز کابل
پلان مالی حفظ و مراقبت ساحه پروژه کمربند سبز کابل بابت سال 1398 (ساحه کوه آسمائی)</t>
  </si>
  <si>
    <t>مصارف مجموعی ساحه کوه آسمائی به افغانی</t>
  </si>
  <si>
    <t>مصارف مجموعی ساحه کوه آسمائی به دالر</t>
  </si>
  <si>
    <t>آبیاری نهال های شانده شده و نهال های بذر مستقیم سال های 1396 و 1397</t>
  </si>
  <si>
    <t>پروژه کمربند سبز کابل
پلان مالی حفظ و مراقبت ساحه پروژه کمربند سبز کابل بابت سال 1398 (ساحه دامنه های کوه بینی حصار)</t>
  </si>
  <si>
    <t>مصارف مجموعی ساحه کوه بینی حصار به افغانی</t>
  </si>
  <si>
    <t>مصارف مجموعی ساحه کوه بینی حصار به دالر</t>
  </si>
  <si>
    <t>پروژه کمربند سبز کابل
پلان مالی حفظ و مراقبت ساحه پروژه کمربند سبز کابل بابت سال 1398 (شیر دروازه الی شهدای صالحین)</t>
  </si>
  <si>
    <t>مصارف مجموعی ساحه شیر دروازه الی شهدای صالحین به افغانی</t>
  </si>
  <si>
    <t>مصارف مجموعی ساحه شیر دروازه الی شهدای صالحین به دالر</t>
  </si>
  <si>
    <t>حفر حوض های جذبی (3*2*2) متر</t>
  </si>
  <si>
    <t>حوض</t>
  </si>
  <si>
    <t xml:space="preserve">مجموع مصارف  به افغانی </t>
  </si>
  <si>
    <t>مجموع مصارف به دالر امریکائی</t>
  </si>
  <si>
    <t>مجموع مصارف ربع اول</t>
  </si>
  <si>
    <t>مجموع مصارف ربع دوم</t>
  </si>
  <si>
    <t>مجموع مصارف ربع سوم</t>
  </si>
  <si>
    <t>مجموع مصارف ربع چهارم</t>
  </si>
  <si>
    <t xml:space="preserve">پلان ربع اول </t>
  </si>
  <si>
    <t>پلان ربع دوم</t>
  </si>
  <si>
    <t>پلان ربع سوم</t>
  </si>
  <si>
    <t>پروژه کمربند سبز کابل
پلان ایجاد 33 هکتار کمربند سبز  بابت سال 1398 در ساحه (کافر کوه)</t>
  </si>
  <si>
    <t>پروژه کمربند سبز کابل
پلان ایجاد 220 هکتار کمربند سبز  بابت سال 1398 در ساحه (کوه تنگی تره خیل)</t>
  </si>
  <si>
    <t>الف پلان قوریه</t>
  </si>
  <si>
    <t>غرس نهال های مختلف النوع در چقرک های حفر شده</t>
  </si>
  <si>
    <t>بذر مستقیم تخم درختان در ساحه چقرک های حفر شده</t>
  </si>
  <si>
    <t>مقدار ساحه تحت فعالیت</t>
  </si>
  <si>
    <t xml:space="preserve"> ریاست عمومی منابع طبیعی
پروژه کمربند سبز کابل </t>
  </si>
  <si>
    <t>کود پروژه AF390742</t>
  </si>
  <si>
    <t>متر مربع</t>
  </si>
  <si>
    <t>خریطه</t>
  </si>
  <si>
    <t>پلان توحیدی قوریه خانگی بابت سال 1398</t>
  </si>
  <si>
    <t>مجموع پول به افغانی</t>
  </si>
  <si>
    <t>مجموع پول به دالر</t>
  </si>
  <si>
    <t>کشت تخم درختان (ارغوان، بید روسی، اکاسی گل دار، بادام ومورپان) در ساحه آزاد</t>
  </si>
  <si>
    <r>
      <t>پلان کاری وبودجه مورد نیاز فارم  (</t>
    </r>
    <r>
      <rPr>
        <b/>
        <sz val="14"/>
        <color rgb="FFFF0000"/>
        <rFont val="Calibri"/>
        <family val="2"/>
        <scheme val="minor"/>
      </rPr>
      <t xml:space="preserve">اول گذرگاه </t>
    </r>
    <r>
      <rPr>
        <b/>
        <sz val="14"/>
        <rFont val="Calibri"/>
        <family val="2"/>
        <scheme val="minor"/>
      </rPr>
      <t>) مربوط کمربند سبز کابل بابت سال 1398</t>
    </r>
  </si>
  <si>
    <t>مجموع مصارف فارم های مرکزی</t>
  </si>
  <si>
    <t xml:space="preserve">ب: ایجاد و تنظیم آبریزه ساحات جدید </t>
  </si>
  <si>
    <t>ایجاد قوریه موقت</t>
  </si>
  <si>
    <t>مجموم مصارف ایجاد و تنظیم آبریزه های جدید</t>
  </si>
  <si>
    <t>مجموع مصارف حفظ و مراقبت آبریزه سال های قبل</t>
  </si>
  <si>
    <t>ج: حفظ و مراقبت آبریزه سال های قبل</t>
  </si>
  <si>
    <t>الف: بخش ساختمانی</t>
  </si>
  <si>
    <t>نورم</t>
  </si>
  <si>
    <t>قیمت مجموعی به افغانی</t>
  </si>
  <si>
    <t>ب: بخش قوریه های تولید نهال</t>
  </si>
  <si>
    <t xml:space="preserve">ریاست عمومی منابع طبیعی
پروژه کمربند سبز کابل </t>
  </si>
  <si>
    <t>کود پروژه AFG-390742</t>
  </si>
  <si>
    <t xml:space="preserve">ج: ایجاد و تنظیم آبریزه ساحات جدید </t>
  </si>
  <si>
    <t>مجموع مصارف فعالیت های ساختمانی</t>
  </si>
  <si>
    <t>مجموع مصارف فعالیت قوریه</t>
  </si>
  <si>
    <t>هماهنگ کننده پروزه</t>
  </si>
  <si>
    <t>صفاکار</t>
  </si>
  <si>
    <t>آمر نظارت و ارزیابی</t>
  </si>
  <si>
    <t>مجموع مصارف ایجاد و تنظیم آبریزه ساحات جدید</t>
  </si>
  <si>
    <t>ه: بخش منابع بشری</t>
  </si>
  <si>
    <t>و: بخش تهیه و تدارکات</t>
  </si>
  <si>
    <t>آمر ساحوی انکشاف جنگلات و سرسبزی شهری</t>
  </si>
  <si>
    <t>متخصص انکشاف جنگلات و سرسبزی شهری</t>
  </si>
  <si>
    <t>انجینیر دیزاین</t>
  </si>
  <si>
    <t>انجینیرسروی</t>
  </si>
  <si>
    <t>انجینیر سروی</t>
  </si>
  <si>
    <t>ماه</t>
  </si>
  <si>
    <t>مصارف بخش حفظ و مراقبت ساحات سال های قبل</t>
  </si>
  <si>
    <t>د: بخش حفظ و مراقبت ساحات سال های قبل</t>
  </si>
  <si>
    <t>بخش آگاهی عامه</t>
  </si>
  <si>
    <t>بندل</t>
  </si>
  <si>
    <t>سیم  خاردار حلقه ای  (قطر حلقه 70 سانتی متر)</t>
  </si>
  <si>
    <t>کود کیمیاوی سیاه و سفید</t>
  </si>
  <si>
    <t>قیچی شاخه بری ، اره و  قیچی کلان</t>
  </si>
  <si>
    <t>چوکی ، میز، الماری، فرش و غیره</t>
  </si>
  <si>
    <t>تکت تبلیغاتی</t>
  </si>
  <si>
    <t xml:space="preserve">تیل پطرول </t>
  </si>
  <si>
    <t>تیل دیزل برای جنراتور</t>
  </si>
  <si>
    <t>خریداری خریطه های پلاستیک سیاه دو کیلو برای تولید نهال</t>
  </si>
  <si>
    <t>خریداری وسایل ترمیم شبکه آبیاری ( پیپ، شیر دهن ، جاین و غیره</t>
  </si>
  <si>
    <t>ادویه ضد امراض و آفات</t>
  </si>
  <si>
    <t>لیتر</t>
  </si>
  <si>
    <t>بوجی</t>
  </si>
  <si>
    <t>کیت</t>
  </si>
  <si>
    <t>تائید کننده گان:</t>
  </si>
  <si>
    <t>مجموع عمومی به افغانی</t>
  </si>
  <si>
    <t>مجموع عمومی به دالر</t>
  </si>
  <si>
    <t>پلان توحیدی مالی  1398</t>
  </si>
  <si>
    <t>مجموع مصارف به افغانی</t>
  </si>
  <si>
    <t>مجموع مصارف به دالر</t>
  </si>
  <si>
    <t>مجموع مصارف منابع بشری</t>
  </si>
  <si>
    <t>متخصص دیزاین پروگرام تنظیم منابع طبیعی</t>
  </si>
  <si>
    <t>حلقه</t>
  </si>
  <si>
    <t xml:space="preserve">بذر علوفه در ساحه </t>
  </si>
  <si>
    <t>پروژه کمربند سبز کابل
پلان ایجاد 200 هکتار کمربند سبز  بابت سال 1398 در ساحه (تپه های الیاس خیل)</t>
  </si>
  <si>
    <t>پروژه کمربند سبز کابل
پلان ایجاد 100 هکتار کمربند سبز  بابت سال 1398 در ساحه (کوه های اطراف ولسوالی ده سبز)</t>
  </si>
  <si>
    <t>پروژه کمربند سبز کابل
پلان ایجاد 200 هکتار کمربند سبز  بابت سال 1398 در ساحه (کو های اطراف شهرک غیبی بابا)</t>
  </si>
  <si>
    <t>برج</t>
  </si>
  <si>
    <t>مصارف متفرقه</t>
  </si>
  <si>
    <t xml:space="preserve"> مجموع بودجه پلان شده</t>
  </si>
  <si>
    <t xml:space="preserve">جدی </t>
  </si>
  <si>
    <t>دلو</t>
  </si>
  <si>
    <t>حوت</t>
  </si>
  <si>
    <t>حمل</t>
  </si>
  <si>
    <t>ثور</t>
  </si>
  <si>
    <t>جوزا</t>
  </si>
  <si>
    <t>سرطان</t>
  </si>
  <si>
    <t>اسد</t>
  </si>
  <si>
    <t>سنبله</t>
  </si>
  <si>
    <t>میزان</t>
  </si>
  <si>
    <t>عقرب</t>
  </si>
  <si>
    <t>قوس</t>
  </si>
  <si>
    <t>پروژه کمربند سبز کابل</t>
  </si>
  <si>
    <t>پلان مالی سال 1398 به اساس ماه</t>
  </si>
  <si>
    <t>الف: بخش فعالیت های ساختمانی ساختمانی</t>
  </si>
  <si>
    <t>مجموع مصارف تهیه و تدارکات</t>
  </si>
  <si>
    <t>ولایت</t>
  </si>
  <si>
    <t>ولسوالی</t>
  </si>
  <si>
    <t>قریه</t>
  </si>
  <si>
    <t>قیمت مجموعی</t>
  </si>
  <si>
    <t xml:space="preserve">تاریخ آغاز </t>
  </si>
  <si>
    <t>تاریخ ختم</t>
  </si>
  <si>
    <t>شرکای کاری</t>
  </si>
  <si>
    <t>مستفدین غیر مستقیم</t>
  </si>
  <si>
    <t>مستفدین مستقیم</t>
  </si>
  <si>
    <t>روز</t>
  </si>
  <si>
    <t>ملاحطات</t>
  </si>
  <si>
    <t>تخمین</t>
  </si>
  <si>
    <t>مردم محل وشرکت ها</t>
  </si>
  <si>
    <t>مرکز</t>
  </si>
  <si>
    <t xml:space="preserve">مردم محل </t>
  </si>
  <si>
    <t>مردم محل</t>
  </si>
  <si>
    <t>کابل</t>
  </si>
  <si>
    <t>مرکز و حومه شهر</t>
  </si>
  <si>
    <t>فارم های مرکزی وزارت</t>
  </si>
  <si>
    <t>شهر و حومه شهر</t>
  </si>
  <si>
    <t>شرک های خصوصی</t>
  </si>
  <si>
    <t>مجموع مصارف بخش تهیه و تدارکات</t>
  </si>
  <si>
    <t xml:space="preserve">پلان سالانه پروژه کمربند سبز کابل بابت سال 1398 </t>
  </si>
  <si>
    <t>اعمار شبکه آبیاری قلعه مسلم</t>
  </si>
  <si>
    <t>تعداد نهال های غرس شده و نهال بذر مستقیم سال های 1395 الی 1397</t>
  </si>
  <si>
    <t>آبیاری نهال های غرس شده و نهال های بذر مستقیم سال های 1395 الی 1397</t>
  </si>
  <si>
    <t>ایجاد تراس ده متره  و سه متره (40 سانتی عمق 70 سانتی عرض)</t>
  </si>
  <si>
    <t xml:space="preserve">آبیاری نهال ها توسط تانکر های وزارت زراعت </t>
  </si>
  <si>
    <t>تکنیشن ساحوی</t>
  </si>
  <si>
    <t>تهیه و خریداری وسایل بسته بندی نهال (بوجی ، پلاستیک و تار)</t>
  </si>
  <si>
    <t>سر جمع</t>
  </si>
  <si>
    <t>محمد جواد صاحبزاده: 
هماهنگ کننده پروژه کمربند سبز کابل</t>
  </si>
  <si>
    <t>ملاحظه کننده:</t>
  </si>
  <si>
    <t>تصدیق کننده: محمد جواد صاحبزاده: 
هماهنگ کننده پروژه کمربند کابل</t>
  </si>
  <si>
    <t>محمد جواد صاحبزاده: 
هماهنگ کننده پروژه کمربند کابل</t>
  </si>
  <si>
    <t>چک کننده: محمد جواد صاحبزاده: 
هماهنگ کننده پروژه کمربند کابل</t>
  </si>
  <si>
    <t>تصدیق کننده: محمد جواد صاحبزاده: 
هماهنگ کننده پروژه کمربند سبز کابل</t>
  </si>
  <si>
    <t>سیت</t>
  </si>
  <si>
    <t>متفرقه</t>
  </si>
  <si>
    <t>کارمندان پروژه</t>
  </si>
  <si>
    <t>چک کننده: محمد جواد صاحبزاده: 
هماهنگ کننده پروژه کمربند سبز کابل</t>
  </si>
  <si>
    <t xml:space="preserve">ترتیب کننده: محمد امین نثار : متخصص جنگلات و سرسبزی شهری </t>
  </si>
  <si>
    <t>ترتیب کننده: محمد امین نثار: متخصص جنگلات و سرسبزی شهری</t>
  </si>
  <si>
    <r>
      <t>پلان کاری وبودجه مورد نیاز فارم  (</t>
    </r>
    <r>
      <rPr>
        <b/>
        <sz val="14"/>
        <color rgb="FFFF0000"/>
        <rFont val="Calibri"/>
        <family val="2"/>
        <scheme val="minor"/>
      </rPr>
      <t>قوریه گل پروری بی بی مهرو</t>
    </r>
    <r>
      <rPr>
        <b/>
        <sz val="14"/>
        <rFont val="Calibri"/>
        <family val="2"/>
        <scheme val="minor"/>
      </rPr>
      <t>) مربوط کمربند سبز کابل بابت سال 1398</t>
    </r>
  </si>
  <si>
    <r>
      <t>پلان کاری وبودجه مورد نیاز فارم  (</t>
    </r>
    <r>
      <rPr>
        <b/>
        <sz val="14"/>
        <color rgb="FFFF0000"/>
        <rFont val="Calibri"/>
        <family val="2"/>
        <scheme val="minor"/>
      </rPr>
      <t>قوریه پغمان</t>
    </r>
    <r>
      <rPr>
        <b/>
        <sz val="14"/>
        <rFont val="Calibri"/>
        <family val="2"/>
        <scheme val="minor"/>
      </rPr>
      <t>) مربوط کمربند سبز کابل بابت سال 1398</t>
    </r>
  </si>
  <si>
    <r>
      <t>پلان کاری وبودجه مورد نیاز فارم  (ده مراد خان</t>
    </r>
    <r>
      <rPr>
        <b/>
        <sz val="14"/>
        <color rgb="FFFF0000"/>
        <rFont val="Calibri"/>
        <family val="2"/>
        <scheme val="minor"/>
      </rPr>
      <t xml:space="preserve"> </t>
    </r>
    <r>
      <rPr>
        <b/>
        <sz val="14"/>
        <rFont val="Calibri"/>
        <family val="2"/>
        <scheme val="minor"/>
      </rPr>
      <t>) مربوط کمربند سبز کابل بابت سال 1398</t>
    </r>
  </si>
  <si>
    <t xml:space="preserve">شاخه بری، پاک کاری اطراف نهال ها، حفظ و مراقبت شبکه آبیاری، ساحه سبز و تاسیسات پروژه </t>
  </si>
  <si>
    <t>اسیستانت مالی و اداری</t>
  </si>
  <si>
    <t>آمر جی آی اس</t>
  </si>
  <si>
    <t>پلان توحیدی سال  1398</t>
  </si>
  <si>
    <t>حبیب الله حبیبی</t>
  </si>
  <si>
    <t>سرپرست ریاست علفچرها</t>
  </si>
  <si>
    <t xml:space="preserve">متخصص ارتباطات و آگاهی عامه </t>
  </si>
  <si>
    <t>اعمار یک برج برق شبکه آبیاری بینی حصار</t>
  </si>
  <si>
    <t>برج سولری</t>
  </si>
  <si>
    <t>قلعه مسلیم</t>
  </si>
  <si>
    <t>تنگی غارو، منشی میرغلام و شیر دروازه</t>
  </si>
  <si>
    <t>اعمار سیستم برق سولری برای 3 شبکه آبیاری ( قلعه مسلم ، تنگی غارو و کوهای اطراف شهرک منشی میرغلام)</t>
  </si>
  <si>
    <t>بینی حصار</t>
  </si>
  <si>
    <t>بذر علوفه</t>
  </si>
  <si>
    <t>جمع آوری از ساحات و بذر دو باره در ساحات</t>
  </si>
  <si>
    <t>جمع آوری از ساحه و بذر دو باره در ساحات</t>
  </si>
  <si>
    <t>امضاء:</t>
  </si>
  <si>
    <t>وظیفه: هماهنگ کننده پروژه کمر بند سبز کابل</t>
  </si>
  <si>
    <t>وظیفه: متخصص انکشاف سرسبزی و جنگلداری شهری</t>
  </si>
  <si>
    <t>اسستانت اداری پروژه کمر بند سبز کابل</t>
  </si>
  <si>
    <t>وظیفه:</t>
  </si>
  <si>
    <t>مقام محترم وزارت</t>
  </si>
  <si>
    <t>محمد رفیع "قاضی زاده"</t>
  </si>
  <si>
    <t>نام: محمد جواد صاحبزاده</t>
  </si>
  <si>
    <t>نام: محمد امین نثار</t>
  </si>
  <si>
    <t>شهیدالله محمودی</t>
  </si>
  <si>
    <t>نام:</t>
  </si>
  <si>
    <t>منظور کننده:</t>
  </si>
  <si>
    <t>تصدیق کننده:</t>
  </si>
  <si>
    <t>چیک کننده:</t>
  </si>
  <si>
    <t xml:space="preserve">ترتیب کننده: </t>
  </si>
  <si>
    <t>الی آخر سال مالی 1398</t>
  </si>
  <si>
    <t>01/11/1397</t>
  </si>
  <si>
    <t>ندارد</t>
  </si>
  <si>
    <t>در صورت ضرورت داده میشود</t>
  </si>
  <si>
    <t>جدید</t>
  </si>
  <si>
    <t>اجناس عندالضرورت</t>
  </si>
  <si>
    <t>بالمقطع</t>
  </si>
  <si>
    <t>درخواست نرخ دهی</t>
  </si>
  <si>
    <t>اجناس</t>
  </si>
  <si>
    <t xml:space="preserve">متفرقه (شامل آگاهی عامه شامل نان، چاپ بنر، لوحه ها ،مصارف کمپاین ها، قرطاسیه باب،کرایه لاری، کرایه کرین وغیره) </t>
  </si>
  <si>
    <t>حکومت افغانستان</t>
  </si>
  <si>
    <t>ناحیه سه مرکز وزارت</t>
  </si>
  <si>
    <t>پروژه کمر بند سبز</t>
  </si>
  <si>
    <t>AFG/390742</t>
  </si>
  <si>
    <t>اختیاری</t>
  </si>
  <si>
    <t>انکشافی</t>
  </si>
  <si>
    <t>زراعت</t>
  </si>
  <si>
    <t>05/10/1397</t>
  </si>
  <si>
    <t>کود،ادویه باب</t>
  </si>
  <si>
    <t>خریداری کود کیمیاوی سیاه و سفید،کود عضوی، محلول ادویه ضد امراض و آفات، قیچی شاخه بوری اره و قیچی کلان  وغیره، سیم خار دار حلقه ای(قطر 70 سانتی متر)</t>
  </si>
  <si>
    <t>مطابق فرمایش</t>
  </si>
  <si>
    <t>11/10/1397</t>
  </si>
  <si>
    <t>روغنیات</t>
  </si>
  <si>
    <t>باز داخلی</t>
  </si>
  <si>
    <t>خریداری تیل دیزل ،پطرول و مبلایل</t>
  </si>
  <si>
    <t>01/12/1397</t>
  </si>
  <si>
    <t>پایپ ، شیردهن</t>
  </si>
  <si>
    <t>خریداری نل، پایپ ، جاین جهت حفظ ومراقبت شبکه های آبیاری</t>
  </si>
  <si>
    <t>3/11/1397</t>
  </si>
  <si>
    <t>چوکی میز فرش</t>
  </si>
  <si>
    <t>خریداری چوکی میز فرش و غیره</t>
  </si>
  <si>
    <t>6/12/1397</t>
  </si>
  <si>
    <t>خریداری وسایل بسته بندی نهال(بوجی،پلاستیک و تار)،خریطه پلاستیک سیاه دوکیلو برای تولید نهال</t>
  </si>
  <si>
    <t>اعمار</t>
  </si>
  <si>
    <t>پیشرفت به اساس فیصدی</t>
  </si>
  <si>
    <t>ساختمانی</t>
  </si>
  <si>
    <t>10/10/1397</t>
  </si>
  <si>
    <t>قلعه مسلم</t>
  </si>
  <si>
    <t>تاریخ تخمینی تکمیل پروژه</t>
  </si>
  <si>
    <t>میعاد پروژه به روز</t>
  </si>
  <si>
    <t>تاریخ تخمین امضای قرار داد</t>
  </si>
  <si>
    <t xml:space="preserve">تاریخ تخمینی نشر اطلاعیه تصمیم براعطای قرار داد </t>
  </si>
  <si>
    <t>تاریخ ارایه گذارش ارزیابی</t>
  </si>
  <si>
    <t>تاریخ ختم ارزیاب آفر ها</t>
  </si>
  <si>
    <t>تاریخ آغاز ارزیابی آفر ها</t>
  </si>
  <si>
    <t>تاریخ تخمینی بازگشائی آفرها</t>
  </si>
  <si>
    <t>تاریخ تخمینی اعلان تدارکات/پروژه</t>
  </si>
  <si>
    <t>تاریخ تخمینی منظوری آغاز پروسه تدارکات/پروژه</t>
  </si>
  <si>
    <t>تاریخ ارزیابی قبلی اهلیت داوطلبان در صورت که لازم باشد</t>
  </si>
  <si>
    <t>قیمت تخمینی تدارکات/ پروژه به افغانی</t>
  </si>
  <si>
    <t>مبلغ بودجه منظور شده به افغانی</t>
  </si>
  <si>
    <t>شماره قرارداد</t>
  </si>
  <si>
    <t>ترجیع تدارکات از منابع داخلی</t>
  </si>
  <si>
    <t>پروژه پلان شده جدید یا انتقالی سالهای قبل</t>
  </si>
  <si>
    <t>کتگوری تدارکات</t>
  </si>
  <si>
    <t>نوع قرار داد</t>
  </si>
  <si>
    <t>روش یا شیوه تدارکات( درصورت استفاده از شیوه های دیگردلایل آن واضیح گردد)</t>
  </si>
  <si>
    <t>نوع تدارکات</t>
  </si>
  <si>
    <t>شرح تدارکات پروژه</t>
  </si>
  <si>
    <t>تمویل کننده پروژه دولت،دونر یا از بودجه اداره مربوطه</t>
  </si>
  <si>
    <t xml:space="preserve">ولایت </t>
  </si>
  <si>
    <t>عنوان/ نام پروژه در بودجه منظور شده</t>
  </si>
  <si>
    <t>کود بودجه</t>
  </si>
  <si>
    <t>بودجه اختیاری یا غیر اختیاری</t>
  </si>
  <si>
    <t>نوع بودجه( عادی/انکشافی)</t>
  </si>
  <si>
    <t>اداره تدارکاتی</t>
  </si>
  <si>
    <t>سکتور</t>
  </si>
  <si>
    <t>تعدیل شماره (                  )</t>
  </si>
  <si>
    <t>نهاد های تدارکاتی مکلف اند طبق ماده 11 قانون و حکم 9 طرزالعمل تدارکات پلان های تدارکاتی خویش را یک ماه قبل از سال مالی ترتیب و یک نسخه هارد و سافت آنرا به اداره تدارکات ملی تسلیم دهند</t>
  </si>
  <si>
    <t>فورم پلان تدارکاتی (ساختمان، اجناس و خدمات غیر مشورتی)</t>
  </si>
  <si>
    <t xml:space="preserve">اداره/وزارت: (وزارت زراعت ، آبیاری ومالداری / ریاست عمومی منابع طبیعی/ پروژه کمر بند سبز)  سال مالی :1398                      </t>
  </si>
  <si>
    <t>آمریت انسجام پلان های تدارکاتی</t>
  </si>
  <si>
    <t>ریاست پالیسی تدارکات ملی</t>
  </si>
  <si>
    <t>اداره تدارکات ملی</t>
  </si>
  <si>
    <t>سه ساحه قبلی و جدید</t>
  </si>
  <si>
    <t>ساحه قبلی</t>
  </si>
  <si>
    <t xml:space="preserve">اعمار سیستم برج برق به شکل کمپک </t>
  </si>
  <si>
    <t>پروژه کمربند سبز کابل
پلان ایجاد 60 هکتار کمربند سبز  بابت سال 1398 در ساحه (توسعوی کوه های اطراف شهرک منشی میرغلام)</t>
  </si>
  <si>
    <t>پروژه کمربند سبز کابل
پلان ایجاد 120 هکتار کمربند سبز  بابت سال 1398 در ساحه (قلعه مسلم)</t>
  </si>
  <si>
    <t>اعمار سیستم برق سولری برای 3 شبکه آبیاری (قلعه مسلم ، تنگی غارو و کوهای اطراف شهرک منشی میرغلام)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</si>
</sst>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43" formatCode="_(* #,##0.00_);_(* \(#,##0.00\);_(* &quot;-&quot;??_);_(@_)"/>
    <numFmt numFmtId="164" formatCode="_(* #,##0_);_(* \(#,##0\);_(* &quot;-&quot;??_);_(@_)"/>
    <numFmt numFmtId="165" formatCode="_(* #,##0.0_);_(* \(#,##0.0\);_(* &quot;-&quot;??_);_(@_)"/>
    <numFmt numFmtId="166" formatCode="0.0"/>
    <numFmt numFmtId="167" formatCode="_(* #,##0.0_);_(* \(#,##0.0\);_(* &quot;-&quot;?_);_(@_)"/>
    <numFmt numFmtId="168" formatCode="_(* #,##0.00000_);_(* \(#,##0.00000\);_(* &quot;-&quot;??_);_(@_)"/>
    <numFmt numFmtId="169" formatCode="_(* #,##0.000_);_(* \(#,##0.000\);_(* &quot;-&quot;??_);_(@_)"/>
    <numFmt numFmtId="170" formatCode="0.000"/>
    <numFmt numFmtId="171" formatCode="_(* #,##0.0000000_);_(* \(#,##0.0000000\);_(* &quot;-&quot;??_);_(@_)"/>
    <numFmt numFmtId="172" formatCode="_(* #,##0.000000000_);_(* \(#,##0.000000000\);_(* &quot;-&quot;??_);_(@_)"/>
    <numFmt numFmtId="173" formatCode="[$-10452]dd/mm/yy;@"/>
  </numFmts>
  <fonts count="6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6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1"/>
      <color theme="1"/>
      <name val="Calibri Light"/>
      <family val="2"/>
      <scheme val="major"/>
    </font>
    <font>
      <sz val="12"/>
      <color theme="1"/>
      <name val="Calibri Light"/>
      <family val="2"/>
      <scheme val="major"/>
    </font>
    <font>
      <b/>
      <sz val="14"/>
      <color theme="9" tint="0.59999389629810485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Times New Roman"/>
      <family val="1"/>
    </font>
    <font>
      <b/>
      <sz val="14"/>
      <color rgb="FFFF0000"/>
      <name val="Calibri"/>
      <family val="2"/>
      <scheme val="minor"/>
    </font>
    <font>
      <b/>
      <sz val="16"/>
      <name val="Calibri"/>
      <family val="2"/>
      <scheme val="minor"/>
    </font>
    <font>
      <b/>
      <sz val="12"/>
      <name val="Arial"/>
      <family val="2"/>
    </font>
    <font>
      <b/>
      <sz val="16"/>
      <color theme="9" tint="0.79998168889431442"/>
      <name val="Calibri"/>
      <family val="2"/>
      <scheme val="minor"/>
    </font>
    <font>
      <sz val="1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name val="Arial"/>
      <family val="2"/>
    </font>
    <font>
      <b/>
      <sz val="18"/>
      <color theme="1"/>
      <name val="Calibri Light"/>
      <family val="2"/>
      <scheme val="major"/>
    </font>
    <font>
      <b/>
      <sz val="12"/>
      <color theme="1"/>
      <name val="Calibri Light"/>
      <family val="2"/>
      <scheme val="major"/>
    </font>
    <font>
      <b/>
      <sz val="13"/>
      <color theme="1"/>
      <name val="Calibri Light"/>
      <family val="2"/>
      <scheme val="major"/>
    </font>
    <font>
      <b/>
      <sz val="14"/>
      <color theme="1"/>
      <name val="Calibri Light"/>
      <family val="2"/>
      <scheme val="major"/>
    </font>
    <font>
      <b/>
      <sz val="11"/>
      <color theme="1"/>
      <name val="Calibri Light"/>
      <family val="2"/>
      <scheme val="major"/>
    </font>
    <font>
      <sz val="14"/>
      <color theme="1"/>
      <name val="Calibri Light"/>
      <family val="2"/>
      <scheme val="major"/>
    </font>
    <font>
      <b/>
      <sz val="12"/>
      <name val="Calibri Light"/>
      <family val="2"/>
      <scheme val="major"/>
    </font>
    <font>
      <b/>
      <sz val="16"/>
      <color theme="1"/>
      <name val="Calibri Light"/>
      <family val="2"/>
      <scheme val="major"/>
    </font>
    <font>
      <b/>
      <sz val="12"/>
      <color theme="1"/>
      <name val="B Nazanin"/>
      <charset val="178"/>
    </font>
    <font>
      <sz val="12"/>
      <color theme="1"/>
      <name val="B Nazanin"/>
      <charset val="178"/>
    </font>
    <font>
      <b/>
      <sz val="14"/>
      <color theme="1"/>
      <name val="B Nazanin"/>
      <charset val="178"/>
    </font>
    <font>
      <b/>
      <sz val="16"/>
      <name val="B Nazanin"/>
      <charset val="178"/>
    </font>
    <font>
      <sz val="11"/>
      <color theme="1"/>
      <name val="B Nazanin"/>
      <charset val="178"/>
    </font>
    <font>
      <b/>
      <sz val="16"/>
      <color theme="1"/>
      <name val="B Nazanin"/>
      <charset val="178"/>
    </font>
    <font>
      <b/>
      <sz val="16"/>
      <color theme="0"/>
      <name val="B Zar"/>
      <charset val="178"/>
    </font>
    <font>
      <sz val="11"/>
      <color theme="1"/>
      <name val="0 Nazanin Bold"/>
      <charset val="178"/>
    </font>
    <font>
      <b/>
      <sz val="14"/>
      <name val="0 Nazanin Bold"/>
      <charset val="178"/>
    </font>
    <font>
      <b/>
      <sz val="14"/>
      <color rgb="FFFFFF00"/>
      <name val="Calibri"/>
      <family val="2"/>
      <scheme val="minor"/>
    </font>
    <font>
      <sz val="12"/>
      <color theme="1"/>
      <name val="0 Nazanin Bold"/>
      <charset val="178"/>
    </font>
    <font>
      <sz val="12"/>
      <name val="0 Nazanin Bold"/>
      <charset val="178"/>
    </font>
    <font>
      <b/>
      <sz val="14"/>
      <color theme="1"/>
      <name val="0 Nazanin Bold"/>
      <charset val="178"/>
    </font>
    <font>
      <b/>
      <sz val="14"/>
      <name val="B Nazanin"/>
      <charset val="178"/>
    </font>
    <font>
      <b/>
      <sz val="16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2"/>
      <name val="B Nazanin"/>
      <charset val="178"/>
    </font>
    <font>
      <b/>
      <sz val="11"/>
      <color theme="1"/>
      <name val="Arial"/>
      <family val="2"/>
    </font>
    <font>
      <sz val="12"/>
      <name val="Arial"/>
      <family val="2"/>
    </font>
    <font>
      <sz val="14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4"/>
      <color theme="1"/>
      <name val="B Nazanin"/>
      <charset val="178"/>
    </font>
    <font>
      <u/>
      <sz val="14"/>
      <color theme="1"/>
      <name val="B Nazanin"/>
      <charset val="178"/>
    </font>
    <font>
      <b/>
      <u/>
      <sz val="14"/>
      <color theme="1"/>
      <name val="B Nazanin"/>
      <charset val="178"/>
    </font>
    <font>
      <sz val="14"/>
      <name val="B Nazanin"/>
      <charset val="178"/>
    </font>
    <font>
      <b/>
      <sz val="11"/>
      <color theme="1"/>
      <name val="B Nazanin"/>
      <charset val="178"/>
    </font>
  </fonts>
  <fills count="22">
    <fill>
      <patternFill patternType="none"/>
    </fill>
    <fill>
      <patternFill patternType="gray125"/>
    </fill>
    <fill>
      <patternFill patternType="solid">
        <fgColor theme="9" tint="0.59999389629810485"/>
        <bgColor indexed="65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1" fillId="2" borderId="0" applyNumberFormat="0" applyBorder="0" applyAlignment="0" applyProtection="0"/>
    <xf numFmtId="43" fontId="1" fillId="0" borderId="0" applyFont="0" applyFill="0" applyBorder="0" applyAlignment="0" applyProtection="0"/>
    <xf numFmtId="0" fontId="24" fillId="0" borderId="0"/>
    <xf numFmtId="9" fontId="1" fillId="0" borderId="0" applyFont="0" applyFill="0" applyBorder="0" applyAlignment="0" applyProtection="0"/>
  </cellStyleXfs>
  <cellXfs count="851">
    <xf numFmtId="0" fontId="0" fillId="0" borderId="0" xfId="0"/>
    <xf numFmtId="0" fontId="6" fillId="0" borderId="1" xfId="0" applyFont="1" applyBorder="1" applyAlignment="1">
      <alignment horizontal="center" vertical="center" readingOrder="2"/>
    </xf>
    <xf numFmtId="0" fontId="4" fillId="6" borderId="1" xfId="0" applyFont="1" applyFill="1" applyBorder="1" applyAlignment="1">
      <alignment horizontal="center" vertical="center" readingOrder="2"/>
    </xf>
    <xf numFmtId="164" fontId="4" fillId="6" borderId="1" xfId="1" applyNumberFormat="1" applyFont="1" applyFill="1" applyBorder="1" applyAlignment="1">
      <alignment horizontal="center" vertical="center" readingOrder="2"/>
    </xf>
    <xf numFmtId="164" fontId="2" fillId="6" borderId="1" xfId="1" applyNumberFormat="1" applyFont="1" applyFill="1" applyBorder="1" applyAlignment="1">
      <alignment vertical="center" readingOrder="2"/>
    </xf>
    <xf numFmtId="164" fontId="6" fillId="0" borderId="1" xfId="1" applyNumberFormat="1" applyFont="1" applyBorder="1" applyAlignment="1">
      <alignment horizontal="center" vertical="center" readingOrder="1"/>
    </xf>
    <xf numFmtId="0" fontId="0" fillId="0" borderId="1" xfId="0" applyBorder="1" applyAlignment="1">
      <alignment horizontal="center" vertical="center"/>
    </xf>
    <xf numFmtId="164" fontId="0" fillId="0" borderId="0" xfId="0" applyNumberFormat="1"/>
    <xf numFmtId="164" fontId="6" fillId="0" borderId="1" xfId="1" applyNumberFormat="1" applyFont="1" applyFill="1" applyBorder="1" applyAlignment="1">
      <alignment horizontal="center" vertical="center" readingOrder="1"/>
    </xf>
    <xf numFmtId="0" fontId="0" fillId="0" borderId="0" xfId="0" applyFill="1"/>
    <xf numFmtId="0" fontId="0" fillId="0" borderId="1" xfId="1" applyNumberFormat="1" applyFont="1" applyBorder="1" applyAlignment="1">
      <alignment horizontal="center" vertical="center"/>
    </xf>
    <xf numFmtId="43" fontId="2" fillId="0" borderId="0" xfId="0" applyNumberFormat="1" applyFont="1" applyAlignment="1">
      <alignment readingOrder="2"/>
    </xf>
    <xf numFmtId="0" fontId="2" fillId="0" borderId="0" xfId="0" applyFont="1" applyAlignment="1">
      <alignment readingOrder="2"/>
    </xf>
    <xf numFmtId="164" fontId="6" fillId="5" borderId="1" xfId="1" applyNumberFormat="1" applyFont="1" applyFill="1" applyBorder="1" applyAlignment="1">
      <alignment horizontal="center" vertical="center" readingOrder="2"/>
    </xf>
    <xf numFmtId="0" fontId="0" fillId="0" borderId="0" xfId="0" applyAlignment="1">
      <alignment vertical="center"/>
    </xf>
    <xf numFmtId="164" fontId="6" fillId="0" borderId="1" xfId="1" applyNumberFormat="1" applyFont="1" applyFill="1" applyBorder="1" applyAlignment="1">
      <alignment horizontal="center" vertical="center"/>
    </xf>
    <xf numFmtId="0" fontId="0" fillId="0" borderId="1" xfId="0" applyBorder="1" applyAlignment="1">
      <alignment vertical="center" wrapText="1" readingOrder="2"/>
    </xf>
    <xf numFmtId="0" fontId="2" fillId="0" borderId="0" xfId="0" applyFont="1" applyBorder="1" applyAlignment="1">
      <alignment vertical="center" readingOrder="2"/>
    </xf>
    <xf numFmtId="0" fontId="4" fillId="8" borderId="1" xfId="0" applyFont="1" applyFill="1" applyBorder="1" applyAlignment="1">
      <alignment horizontal="center" vertical="center" readingOrder="2"/>
    </xf>
    <xf numFmtId="164" fontId="4" fillId="8" borderId="1" xfId="1" applyNumberFormat="1" applyFont="1" applyFill="1" applyBorder="1" applyAlignment="1">
      <alignment horizontal="center" vertical="center" readingOrder="2"/>
    </xf>
    <xf numFmtId="164" fontId="2" fillId="8" borderId="1" xfId="1" applyNumberFormat="1" applyFont="1" applyFill="1" applyBorder="1" applyAlignment="1">
      <alignment horizontal="center" vertical="center" readingOrder="2"/>
    </xf>
    <xf numFmtId="0" fontId="6" fillId="0" borderId="1" xfId="1" applyNumberFormat="1" applyFont="1" applyFill="1" applyBorder="1" applyAlignment="1">
      <alignment horizontal="center" vertical="center"/>
    </xf>
    <xf numFmtId="164" fontId="0" fillId="0" borderId="0" xfId="1" applyNumberFormat="1" applyFont="1" applyAlignment="1">
      <alignment readingOrder="1"/>
    </xf>
    <xf numFmtId="0" fontId="0" fillId="0" borderId="0" xfId="0" applyAlignment="1">
      <alignment readingOrder="1"/>
    </xf>
    <xf numFmtId="0" fontId="0" fillId="5" borderId="0" xfId="0" applyFill="1" applyAlignment="1">
      <alignment readingOrder="1"/>
    </xf>
    <xf numFmtId="164" fontId="4" fillId="5" borderId="1" xfId="1" applyNumberFormat="1" applyFont="1" applyFill="1" applyBorder="1" applyAlignment="1">
      <alignment horizontal="center" vertical="center" readingOrder="1"/>
    </xf>
    <xf numFmtId="164" fontId="2" fillId="4" borderId="1" xfId="1" applyNumberFormat="1" applyFont="1" applyFill="1" applyBorder="1" applyAlignment="1">
      <alignment horizontal="center" vertical="center" readingOrder="1"/>
    </xf>
    <xf numFmtId="164" fontId="6" fillId="0" borderId="0" xfId="1" applyNumberFormat="1" applyFont="1" applyAlignment="1">
      <alignment readingOrder="1"/>
    </xf>
    <xf numFmtId="0" fontId="6" fillId="0" borderId="0" xfId="0" applyFont="1" applyAlignment="1">
      <alignment readingOrder="1"/>
    </xf>
    <xf numFmtId="0" fontId="10" fillId="0" borderId="0" xfId="0" applyFont="1" applyAlignment="1">
      <alignment readingOrder="1"/>
    </xf>
    <xf numFmtId="0" fontId="0" fillId="0" borderId="0" xfId="0" applyFill="1" applyAlignment="1">
      <alignment readingOrder="1"/>
    </xf>
    <xf numFmtId="0" fontId="10" fillId="5" borderId="7" xfId="0" applyFont="1" applyFill="1" applyBorder="1" applyAlignment="1">
      <alignment horizontal="center" vertical="center" readingOrder="1"/>
    </xf>
    <xf numFmtId="0" fontId="4" fillId="5" borderId="1" xfId="0" applyFont="1" applyFill="1" applyBorder="1" applyAlignment="1">
      <alignment horizontal="center" vertical="center" readingOrder="1"/>
    </xf>
    <xf numFmtId="0" fontId="4" fillId="4" borderId="1" xfId="0" applyFont="1" applyFill="1" applyBorder="1" applyAlignment="1">
      <alignment horizontal="center" vertical="center" readingOrder="1"/>
    </xf>
    <xf numFmtId="0" fontId="8" fillId="4" borderId="12" xfId="0" applyFont="1" applyFill="1" applyBorder="1" applyAlignment="1">
      <alignment vertical="center" readingOrder="1"/>
    </xf>
    <xf numFmtId="0" fontId="8" fillId="4" borderId="5" xfId="0" applyFont="1" applyFill="1" applyBorder="1" applyAlignment="1">
      <alignment vertical="center" readingOrder="1"/>
    </xf>
    <xf numFmtId="0" fontId="8" fillId="4" borderId="10" xfId="0" applyFont="1" applyFill="1" applyBorder="1" applyAlignment="1">
      <alignment vertical="center" readingOrder="1"/>
    </xf>
    <xf numFmtId="0" fontId="8" fillId="4" borderId="4" xfId="0" applyFont="1" applyFill="1" applyBorder="1" applyAlignment="1">
      <alignment vertical="center" readingOrder="1"/>
    </xf>
    <xf numFmtId="0" fontId="8" fillId="13" borderId="1" xfId="0" applyFont="1" applyFill="1" applyBorder="1" applyAlignment="1">
      <alignment horizontal="center" vertical="center" wrapText="1"/>
    </xf>
    <xf numFmtId="0" fontId="0" fillId="0" borderId="0" xfId="0" applyFont="1"/>
    <xf numFmtId="164" fontId="8" fillId="0" borderId="1" xfId="0" applyNumberFormat="1" applyFont="1" applyFill="1" applyBorder="1" applyAlignment="1">
      <alignment vertical="center" readingOrder="1"/>
    </xf>
    <xf numFmtId="43" fontId="8" fillId="0" borderId="1" xfId="0" applyNumberFormat="1" applyFont="1" applyFill="1" applyBorder="1" applyAlignment="1">
      <alignment vertical="center" readingOrder="1"/>
    </xf>
    <xf numFmtId="0" fontId="8" fillId="0" borderId="1" xfId="0" applyFont="1" applyFill="1" applyBorder="1" applyAlignment="1">
      <alignment vertical="center" readingOrder="1"/>
    </xf>
    <xf numFmtId="0" fontId="0" fillId="0" borderId="1" xfId="0" applyFont="1" applyBorder="1" applyAlignment="1">
      <alignment vertical="center" wrapText="1"/>
    </xf>
    <xf numFmtId="0" fontId="0" fillId="0" borderId="1" xfId="0" applyFont="1" applyBorder="1" applyAlignment="1">
      <alignment horizontal="center" vertical="center" wrapText="1"/>
    </xf>
    <xf numFmtId="3" fontId="0" fillId="0" borderId="1" xfId="0" applyNumberFormat="1" applyFont="1" applyBorder="1" applyAlignment="1">
      <alignment horizontal="center" vertical="center" wrapText="1"/>
    </xf>
    <xf numFmtId="164" fontId="8" fillId="0" borderId="1" xfId="1" applyNumberFormat="1" applyFont="1" applyFill="1" applyBorder="1" applyAlignment="1">
      <alignment vertical="center" readingOrder="1"/>
    </xf>
    <xf numFmtId="0" fontId="8" fillId="0" borderId="1" xfId="0" applyFont="1" applyBorder="1" applyAlignment="1">
      <alignment horizontal="center" vertical="center"/>
    </xf>
    <xf numFmtId="43" fontId="8" fillId="0" borderId="1" xfId="1" applyNumberFormat="1" applyFont="1" applyFill="1" applyBorder="1" applyAlignment="1">
      <alignment vertical="center" readingOrder="1"/>
    </xf>
    <xf numFmtId="0" fontId="1" fillId="0" borderId="0" xfId="0" applyFont="1" applyAlignment="1">
      <alignment readingOrder="1"/>
    </xf>
    <xf numFmtId="0" fontId="6" fillId="0" borderId="1" xfId="0" applyFont="1" applyFill="1" applyBorder="1" applyAlignment="1">
      <alignment horizontal="center" vertical="center" readingOrder="1"/>
    </xf>
    <xf numFmtId="0" fontId="6" fillId="0" borderId="1" xfId="0" applyFont="1" applyFill="1" applyBorder="1" applyAlignment="1">
      <alignment horizontal="center" vertical="center" readingOrder="2"/>
    </xf>
    <xf numFmtId="0" fontId="0" fillId="0" borderId="0" xfId="0" applyAlignment="1">
      <alignment readingOrder="1"/>
    </xf>
    <xf numFmtId="43" fontId="0" fillId="0" borderId="0" xfId="0" applyNumberFormat="1"/>
    <xf numFmtId="0" fontId="0" fillId="0" borderId="1" xfId="0" applyBorder="1" applyAlignment="1">
      <alignment vertical="center" wrapText="1"/>
    </xf>
    <xf numFmtId="164" fontId="6" fillId="0" borderId="1" xfId="1" applyNumberFormat="1" applyFont="1" applyBorder="1" applyAlignment="1">
      <alignment horizontal="center" vertical="center"/>
    </xf>
    <xf numFmtId="165" fontId="6" fillId="0" borderId="1" xfId="1" applyNumberFormat="1" applyFont="1" applyBorder="1" applyAlignment="1">
      <alignment horizontal="center" vertical="center"/>
    </xf>
    <xf numFmtId="0" fontId="6" fillId="0" borderId="0" xfId="0" applyFont="1" applyAlignment="1">
      <alignment wrapText="1" readingOrder="1"/>
    </xf>
    <xf numFmtId="0" fontId="0" fillId="0" borderId="0" xfId="0" applyAlignment="1">
      <alignment vertical="top" readingOrder="1"/>
    </xf>
    <xf numFmtId="0" fontId="0" fillId="0" borderId="0" xfId="0"/>
    <xf numFmtId="0" fontId="0" fillId="0" borderId="14" xfId="0" applyBorder="1"/>
    <xf numFmtId="0" fontId="0" fillId="0" borderId="14" xfId="0" applyBorder="1" applyAlignment="1">
      <alignment horizontal="center" vertical="center"/>
    </xf>
    <xf numFmtId="2" fontId="0" fillId="0" borderId="14" xfId="0" applyNumberFormat="1" applyBorder="1" applyAlignment="1">
      <alignment horizontal="center" vertical="center"/>
    </xf>
    <xf numFmtId="166" fontId="0" fillId="0" borderId="14" xfId="0" applyNumberFormat="1" applyBorder="1"/>
    <xf numFmtId="0" fontId="8" fillId="0" borderId="14" xfId="0" applyFont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2" fontId="0" fillId="0" borderId="14" xfId="0" applyNumberFormat="1" applyBorder="1"/>
    <xf numFmtId="0" fontId="11" fillId="0" borderId="0" xfId="0" applyFont="1" applyAlignment="1">
      <alignment vertical="top" wrapText="1" readingOrder="1"/>
    </xf>
    <xf numFmtId="0" fontId="2" fillId="0" borderId="0" xfId="0" applyFont="1" applyBorder="1" applyAlignment="1">
      <alignment horizontal="left" vertical="center" readingOrder="2"/>
    </xf>
    <xf numFmtId="0" fontId="0" fillId="0" borderId="1" xfId="0" applyBorder="1" applyAlignment="1">
      <alignment vertical="center"/>
    </xf>
    <xf numFmtId="0" fontId="0" fillId="0" borderId="0" xfId="0" applyAlignment="1">
      <alignment vertical="center" readingOrder="2"/>
    </xf>
    <xf numFmtId="43" fontId="6" fillId="5" borderId="1" xfId="1" applyNumberFormat="1" applyFont="1" applyFill="1" applyBorder="1" applyAlignment="1">
      <alignment horizontal="center" vertical="center" readingOrder="2"/>
    </xf>
    <xf numFmtId="165" fontId="6" fillId="5" borderId="1" xfId="1" applyNumberFormat="1" applyFont="1" applyFill="1" applyBorder="1" applyAlignment="1">
      <alignment horizontal="center" vertical="center" readingOrder="2"/>
    </xf>
    <xf numFmtId="43" fontId="0" fillId="0" borderId="1" xfId="1" applyFont="1" applyBorder="1" applyAlignment="1">
      <alignment horizontal="center" vertical="center"/>
    </xf>
    <xf numFmtId="0" fontId="4" fillId="15" borderId="1" xfId="0" applyFont="1" applyFill="1" applyBorder="1" applyAlignment="1">
      <alignment horizontal="center" vertical="center" readingOrder="2"/>
    </xf>
    <xf numFmtId="164" fontId="4" fillId="15" borderId="1" xfId="1" applyNumberFormat="1" applyFont="1" applyFill="1" applyBorder="1" applyAlignment="1">
      <alignment horizontal="center" vertical="center" readingOrder="2"/>
    </xf>
    <xf numFmtId="165" fontId="14" fillId="15" borderId="1" xfId="1" applyNumberFormat="1" applyFont="1" applyFill="1" applyBorder="1" applyAlignment="1">
      <alignment horizontal="center" vertical="center" readingOrder="2"/>
    </xf>
    <xf numFmtId="0" fontId="6" fillId="15" borderId="1" xfId="0" applyFont="1" applyFill="1" applyBorder="1" applyAlignment="1">
      <alignment horizontal="center" vertical="center" readingOrder="2"/>
    </xf>
    <xf numFmtId="43" fontId="0" fillId="15" borderId="1" xfId="1" applyFont="1" applyFill="1" applyBorder="1" applyAlignment="1">
      <alignment horizontal="center" vertical="center"/>
    </xf>
    <xf numFmtId="164" fontId="6" fillId="15" borderId="1" xfId="1" applyNumberFormat="1" applyFont="1" applyFill="1" applyBorder="1" applyAlignment="1">
      <alignment horizontal="center" vertical="center" readingOrder="2"/>
    </xf>
    <xf numFmtId="43" fontId="6" fillId="15" borderId="1" xfId="1" applyNumberFormat="1" applyFont="1" applyFill="1" applyBorder="1" applyAlignment="1">
      <alignment horizontal="center" vertical="center" readingOrder="2"/>
    </xf>
    <xf numFmtId="164" fontId="3" fillId="15" borderId="1" xfId="1" applyNumberFormat="1" applyFont="1" applyFill="1" applyBorder="1" applyAlignment="1">
      <alignment horizontal="center" vertical="center" readingOrder="2"/>
    </xf>
    <xf numFmtId="164" fontId="1" fillId="15" borderId="1" xfId="1" applyNumberFormat="1" applyFont="1" applyFill="1" applyBorder="1" applyAlignment="1">
      <alignment vertical="center" wrapText="1" readingOrder="2"/>
    </xf>
    <xf numFmtId="165" fontId="0" fillId="15" borderId="1" xfId="1" applyNumberFormat="1" applyFont="1" applyFill="1" applyBorder="1" applyAlignment="1">
      <alignment horizontal="center" vertical="center"/>
    </xf>
    <xf numFmtId="0" fontId="2" fillId="15" borderId="1" xfId="1" applyNumberFormat="1" applyFont="1" applyFill="1" applyBorder="1" applyAlignment="1">
      <alignment vertical="center"/>
    </xf>
    <xf numFmtId="43" fontId="6" fillId="5" borderId="1" xfId="1" applyFont="1" applyFill="1" applyBorder="1" applyAlignment="1">
      <alignment horizontal="center" vertical="center" readingOrder="2"/>
    </xf>
    <xf numFmtId="43" fontId="2" fillId="15" borderId="1" xfId="1" applyNumberFormat="1" applyFont="1" applyFill="1" applyBorder="1" applyAlignment="1">
      <alignment vertical="center"/>
    </xf>
    <xf numFmtId="164" fontId="2" fillId="15" borderId="1" xfId="1" applyNumberFormat="1" applyFont="1" applyFill="1" applyBorder="1" applyAlignment="1">
      <alignment vertical="center"/>
    </xf>
    <xf numFmtId="165" fontId="2" fillId="15" borderId="1" xfId="1" applyNumberFormat="1" applyFont="1" applyFill="1" applyBorder="1" applyAlignment="1">
      <alignment vertical="center"/>
    </xf>
    <xf numFmtId="43" fontId="6" fillId="0" borderId="1" xfId="1" applyFont="1" applyBorder="1" applyAlignment="1">
      <alignment horizontal="center" vertical="center" readingOrder="2"/>
    </xf>
    <xf numFmtId="43" fontId="6" fillId="5" borderId="1" xfId="1" applyFont="1" applyFill="1" applyBorder="1" applyAlignment="1">
      <alignment horizontal="center" vertical="center" readingOrder="1"/>
    </xf>
    <xf numFmtId="43" fontId="6" fillId="0" borderId="1" xfId="1" applyFont="1" applyBorder="1" applyAlignment="1">
      <alignment horizontal="center" vertical="center" readingOrder="1"/>
    </xf>
    <xf numFmtId="43" fontId="6" fillId="0" borderId="1" xfId="1" applyFont="1" applyBorder="1" applyAlignment="1">
      <alignment vertical="center" readingOrder="1"/>
    </xf>
    <xf numFmtId="43" fontId="6" fillId="0" borderId="1" xfId="1" applyFont="1" applyBorder="1" applyAlignment="1">
      <alignment vertical="center"/>
    </xf>
    <xf numFmtId="43" fontId="6" fillId="0" borderId="1" xfId="1" applyFont="1" applyFill="1" applyBorder="1" applyAlignment="1">
      <alignment horizontal="center" vertical="center" readingOrder="1"/>
    </xf>
    <xf numFmtId="43" fontId="6" fillId="0" borderId="1" xfId="1" applyFont="1" applyFill="1" applyBorder="1" applyAlignment="1">
      <alignment vertical="center" readingOrder="1"/>
    </xf>
    <xf numFmtId="43" fontId="6" fillId="0" borderId="1" xfId="1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 wrapText="1" readingOrder="2"/>
    </xf>
    <xf numFmtId="0" fontId="4" fillId="17" borderId="1" xfId="0" applyFont="1" applyFill="1" applyBorder="1" applyAlignment="1">
      <alignment horizontal="center" vertical="center" readingOrder="2"/>
    </xf>
    <xf numFmtId="164" fontId="4" fillId="17" borderId="1" xfId="1" applyNumberFormat="1" applyFont="1" applyFill="1" applyBorder="1" applyAlignment="1">
      <alignment horizontal="center" vertical="center" readingOrder="2"/>
    </xf>
    <xf numFmtId="164" fontId="2" fillId="17" borderId="1" xfId="1" applyNumberFormat="1" applyFont="1" applyFill="1" applyBorder="1" applyAlignment="1">
      <alignment horizontal="center" vertical="center" readingOrder="2"/>
    </xf>
    <xf numFmtId="164" fontId="14" fillId="17" borderId="1" xfId="1" applyNumberFormat="1" applyFont="1" applyFill="1" applyBorder="1" applyAlignment="1">
      <alignment horizontal="center" vertical="center" readingOrder="2"/>
    </xf>
    <xf numFmtId="164" fontId="17" fillId="17" borderId="1" xfId="1" applyNumberFormat="1" applyFont="1" applyFill="1" applyBorder="1" applyAlignment="1">
      <alignment horizontal="center" vertical="center" readingOrder="2"/>
    </xf>
    <xf numFmtId="164" fontId="14" fillId="8" borderId="1" xfId="1" applyNumberFormat="1" applyFont="1" applyFill="1" applyBorder="1" applyAlignment="1">
      <alignment horizontal="center" vertical="center" readingOrder="2"/>
    </xf>
    <xf numFmtId="164" fontId="17" fillId="8" borderId="1" xfId="1" applyNumberFormat="1" applyFont="1" applyFill="1" applyBorder="1" applyAlignment="1">
      <alignment horizontal="center" vertical="center" readingOrder="2"/>
    </xf>
    <xf numFmtId="0" fontId="3" fillId="0" borderId="1" xfId="0" applyFont="1" applyFill="1" applyBorder="1" applyAlignment="1">
      <alignment horizontal="center" vertical="center" wrapText="1" readingOrder="2"/>
    </xf>
    <xf numFmtId="0" fontId="2" fillId="0" borderId="1" xfId="0" applyFont="1" applyFill="1" applyBorder="1" applyAlignment="1">
      <alignment vertical="center" wrapText="1" readingOrder="2"/>
    </xf>
    <xf numFmtId="0" fontId="2" fillId="0" borderId="1" xfId="0" applyFont="1" applyFill="1" applyBorder="1" applyAlignment="1">
      <alignment horizontal="center" vertical="center" wrapText="1" readingOrder="2"/>
    </xf>
    <xf numFmtId="43" fontId="6" fillId="0" borderId="1" xfId="1" applyNumberFormat="1" applyFont="1" applyFill="1" applyBorder="1" applyAlignment="1">
      <alignment horizontal="center" vertical="center"/>
    </xf>
    <xf numFmtId="1" fontId="3" fillId="6" borderId="2" xfId="1" applyNumberFormat="1" applyFont="1" applyFill="1" applyBorder="1" applyAlignment="1">
      <alignment horizontal="center" vertical="center" wrapText="1" readingOrder="2"/>
    </xf>
    <xf numFmtId="164" fontId="10" fillId="18" borderId="1" xfId="1" applyNumberFormat="1" applyFont="1" applyFill="1" applyBorder="1" applyAlignment="1">
      <alignment horizontal="center" vertical="center" readingOrder="2"/>
    </xf>
    <xf numFmtId="164" fontId="7" fillId="18" borderId="1" xfId="1" applyNumberFormat="1" applyFont="1" applyFill="1" applyBorder="1" applyAlignment="1">
      <alignment horizontal="center" vertical="center" readingOrder="2"/>
    </xf>
    <xf numFmtId="164" fontId="21" fillId="18" borderId="1" xfId="1" applyNumberFormat="1" applyFont="1" applyFill="1" applyBorder="1" applyAlignment="1">
      <alignment horizontal="center" vertical="center" readingOrder="2"/>
    </xf>
    <xf numFmtId="164" fontId="23" fillId="18" borderId="1" xfId="1" applyNumberFormat="1" applyFont="1" applyFill="1" applyBorder="1" applyAlignment="1">
      <alignment horizontal="center" vertical="center" readingOrder="2"/>
    </xf>
    <xf numFmtId="0" fontId="6" fillId="0" borderId="0" xfId="0" applyFont="1" applyAlignment="1">
      <alignment vertical="center"/>
    </xf>
    <xf numFmtId="0" fontId="6" fillId="0" borderId="0" xfId="0" applyFont="1"/>
    <xf numFmtId="0" fontId="0" fillId="0" borderId="0" xfId="0" applyAlignment="1">
      <alignment horizontal="center"/>
    </xf>
    <xf numFmtId="0" fontId="2" fillId="6" borderId="1" xfId="1" applyNumberFormat="1" applyFont="1" applyFill="1" applyBorder="1" applyAlignment="1">
      <alignment horizontal="center" vertical="center" readingOrder="2"/>
    </xf>
    <xf numFmtId="0" fontId="21" fillId="18" borderId="1" xfId="1" applyNumberFormat="1" applyFont="1" applyFill="1" applyBorder="1" applyAlignment="1">
      <alignment horizontal="center" vertical="center" readingOrder="2"/>
    </xf>
    <xf numFmtId="0" fontId="0" fillId="0" borderId="0" xfId="0" applyNumberFormat="1" applyAlignment="1">
      <alignment horizontal="center"/>
    </xf>
    <xf numFmtId="0" fontId="7" fillId="14" borderId="1" xfId="0" applyFont="1" applyFill="1" applyBorder="1" applyAlignment="1">
      <alignment vertical="center"/>
    </xf>
    <xf numFmtId="43" fontId="7" fillId="14" borderId="1" xfId="0" applyNumberFormat="1" applyFont="1" applyFill="1" applyBorder="1" applyAlignment="1">
      <alignment vertical="center"/>
    </xf>
    <xf numFmtId="0" fontId="7" fillId="14" borderId="1" xfId="0" applyNumberFormat="1" applyFont="1" applyFill="1" applyBorder="1" applyAlignment="1">
      <alignment horizontal="center" vertical="center"/>
    </xf>
    <xf numFmtId="0" fontId="7" fillId="14" borderId="1" xfId="0" applyFont="1" applyFill="1" applyBorder="1" applyAlignment="1">
      <alignment horizontal="center" vertical="center"/>
    </xf>
    <xf numFmtId="0" fontId="6" fillId="0" borderId="2" xfId="1" applyNumberFormat="1" applyFont="1" applyFill="1" applyBorder="1" applyAlignment="1">
      <alignment horizontal="righ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1" applyNumberFormat="1" applyFont="1" applyBorder="1" applyAlignment="1">
      <alignment horizontal="center" vertical="center"/>
    </xf>
    <xf numFmtId="43" fontId="6" fillId="0" borderId="1" xfId="1" applyNumberFormat="1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 readingOrder="2"/>
    </xf>
    <xf numFmtId="43" fontId="6" fillId="0" borderId="0" xfId="0" applyNumberFormat="1" applyFont="1"/>
    <xf numFmtId="164" fontId="6" fillId="0" borderId="0" xfId="0" applyNumberFormat="1" applyFont="1"/>
    <xf numFmtId="169" fontId="6" fillId="0" borderId="1" xfId="1" applyNumberFormat="1" applyFont="1" applyBorder="1" applyAlignment="1">
      <alignment horizontal="center" vertical="center"/>
    </xf>
    <xf numFmtId="170" fontId="6" fillId="0" borderId="1" xfId="0" applyNumberFormat="1" applyFont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 readingOrder="2"/>
    </xf>
    <xf numFmtId="0" fontId="6" fillId="0" borderId="1" xfId="0" applyNumberFormat="1" applyFont="1" applyBorder="1" applyAlignment="1">
      <alignment horizontal="center" vertical="center"/>
    </xf>
    <xf numFmtId="0" fontId="22" fillId="0" borderId="0" xfId="0" applyFont="1" applyAlignment="1">
      <alignment vertical="center" readingOrder="1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 readingOrder="1"/>
    </xf>
    <xf numFmtId="164" fontId="3" fillId="0" borderId="0" xfId="1" applyNumberFormat="1" applyFont="1" applyAlignment="1">
      <alignment vertical="center" readingOrder="1"/>
    </xf>
    <xf numFmtId="0" fontId="14" fillId="0" borderId="0" xfId="0" applyNumberFormat="1" applyFont="1" applyFill="1" applyBorder="1" applyAlignment="1">
      <alignment horizontal="right" vertical="center" readingOrder="2"/>
    </xf>
    <xf numFmtId="43" fontId="2" fillId="0" borderId="0" xfId="0" applyNumberFormat="1" applyFont="1" applyBorder="1" applyAlignment="1">
      <alignment vertical="center" readingOrder="2"/>
    </xf>
    <xf numFmtId="0" fontId="2" fillId="0" borderId="0" xfId="0" applyFont="1" applyAlignment="1">
      <alignment vertical="center" readingOrder="2"/>
    </xf>
    <xf numFmtId="0" fontId="0" fillId="0" borderId="1" xfId="0" applyFont="1" applyFill="1" applyBorder="1" applyAlignment="1">
      <alignment horizontal="center" vertical="center" readingOrder="2"/>
    </xf>
    <xf numFmtId="0" fontId="0" fillId="0" borderId="0" xfId="0" applyAlignment="1">
      <alignment horizontal="right" readingOrder="1"/>
    </xf>
    <xf numFmtId="0" fontId="14" fillId="0" borderId="0" xfId="0" applyNumberFormat="1" applyFont="1" applyFill="1" applyBorder="1" applyAlignment="1">
      <alignment horizontal="right" readingOrder="2"/>
    </xf>
    <xf numFmtId="0" fontId="14" fillId="0" borderId="0" xfId="0" applyNumberFormat="1" applyFont="1" applyFill="1" applyBorder="1" applyAlignment="1">
      <alignment wrapText="1" readingOrder="2"/>
    </xf>
    <xf numFmtId="0" fontId="2" fillId="0" borderId="0" xfId="0" applyNumberFormat="1" applyFont="1" applyAlignment="1">
      <alignment horizontal="right"/>
    </xf>
    <xf numFmtId="0" fontId="2" fillId="0" borderId="0" xfId="0" applyFont="1" applyAlignment="1"/>
    <xf numFmtId="0" fontId="2" fillId="0" borderId="0" xfId="0" applyFont="1" applyAlignment="1">
      <alignment vertical="top"/>
    </xf>
    <xf numFmtId="0" fontId="2" fillId="0" borderId="0" xfId="0" applyNumberFormat="1" applyFont="1" applyAlignment="1">
      <alignment vertical="top" wrapText="1"/>
    </xf>
    <xf numFmtId="0" fontId="6" fillId="0" borderId="0" xfId="0" applyFont="1" applyAlignment="1">
      <alignment horizontal="right" readingOrder="1"/>
    </xf>
    <xf numFmtId="0" fontId="6" fillId="0" borderId="0" xfId="0" applyFont="1" applyAlignment="1">
      <alignment horizontal="right" vertical="center"/>
    </xf>
    <xf numFmtId="0" fontId="6" fillId="6" borderId="0" xfId="0" applyFont="1" applyFill="1" applyAlignment="1">
      <alignment horizontal="right" readingOrder="1"/>
    </xf>
    <xf numFmtId="0" fontId="0" fillId="0" borderId="0" xfId="0" applyFont="1" applyAlignment="1">
      <alignment horizontal="right"/>
    </xf>
    <xf numFmtId="0" fontId="0" fillId="0" borderId="0" xfId="0" applyFont="1" applyAlignment="1">
      <alignment horizontal="right" vertical="center"/>
    </xf>
    <xf numFmtId="164" fontId="1" fillId="0" borderId="0" xfId="1" applyNumberFormat="1" applyFont="1" applyAlignment="1">
      <alignment horizontal="right"/>
    </xf>
    <xf numFmtId="164" fontId="1" fillId="0" borderId="1" xfId="1" applyNumberFormat="1" applyFont="1" applyFill="1" applyBorder="1" applyAlignment="1">
      <alignment horizontal="right" vertical="center" readingOrder="1"/>
    </xf>
    <xf numFmtId="164" fontId="1" fillId="0" borderId="0" xfId="1" applyNumberFormat="1" applyFont="1" applyFill="1" applyAlignment="1">
      <alignment horizontal="right"/>
    </xf>
    <xf numFmtId="164" fontId="1" fillId="5" borderId="0" xfId="1" applyNumberFormat="1" applyFont="1" applyFill="1" applyAlignment="1">
      <alignment horizontal="center" vertical="center" readingOrder="1"/>
    </xf>
    <xf numFmtId="164" fontId="1" fillId="0" borderId="0" xfId="1" applyNumberFormat="1" applyFont="1" applyAlignment="1">
      <alignment horizontal="right" vertical="center" readingOrder="1"/>
    </xf>
    <xf numFmtId="0" fontId="1" fillId="0" borderId="0" xfId="1" applyNumberFormat="1" applyFont="1" applyAlignment="1">
      <alignment horizontal="right"/>
    </xf>
    <xf numFmtId="0" fontId="1" fillId="0" borderId="0" xfId="1" applyNumberFormat="1" applyFont="1" applyAlignment="1">
      <alignment horizontal="right" vertical="center"/>
    </xf>
    <xf numFmtId="164" fontId="1" fillId="0" borderId="0" xfId="1" applyNumberFormat="1" applyFont="1" applyAlignment="1">
      <alignment horizontal="right" readingOrder="1"/>
    </xf>
    <xf numFmtId="0" fontId="0" fillId="0" borderId="0" xfId="0" applyAlignment="1">
      <alignment horizontal="right" vertical="center" readingOrder="1"/>
    </xf>
    <xf numFmtId="0" fontId="0" fillId="0" borderId="0" xfId="0" applyAlignment="1">
      <alignment horizontal="center" vertical="center" readingOrder="1"/>
    </xf>
    <xf numFmtId="164" fontId="0" fillId="0" borderId="1" xfId="1" applyNumberFormat="1" applyFont="1" applyFill="1" applyBorder="1" applyAlignment="1">
      <alignment horizontal="right" vertical="center" readingOrder="2"/>
    </xf>
    <xf numFmtId="164" fontId="0" fillId="0" borderId="1" xfId="0" applyNumberFormat="1" applyFont="1" applyFill="1" applyBorder="1" applyAlignment="1">
      <alignment horizontal="right" vertical="center"/>
    </xf>
    <xf numFmtId="43" fontId="6" fillId="0" borderId="0" xfId="1" applyFont="1" applyAlignment="1">
      <alignment horizontal="right" vertical="center"/>
    </xf>
    <xf numFmtId="0" fontId="2" fillId="0" borderId="0" xfId="0" applyFont="1" applyAlignment="1">
      <alignment horizontal="center" vertical="top"/>
    </xf>
    <xf numFmtId="0" fontId="2" fillId="0" borderId="0" xfId="0" applyFont="1" applyBorder="1" applyAlignment="1">
      <alignment readingOrder="2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horizontal="left" vertical="top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0" fillId="0" borderId="0" xfId="0" applyAlignment="1">
      <alignment vertical="center" wrapText="1"/>
    </xf>
    <xf numFmtId="0" fontId="0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wrapText="1"/>
    </xf>
    <xf numFmtId="165" fontId="26" fillId="0" borderId="1" xfId="1" applyNumberFormat="1" applyFont="1" applyFill="1" applyBorder="1" applyAlignment="1">
      <alignment horizontal="right" vertical="center" wrapText="1"/>
    </xf>
    <xf numFmtId="165" fontId="26" fillId="5" borderId="7" xfId="1" applyNumberFormat="1" applyFont="1" applyFill="1" applyBorder="1" applyAlignment="1">
      <alignment horizontal="center" vertical="center" wrapText="1"/>
    </xf>
    <xf numFmtId="165" fontId="26" fillId="0" borderId="8" xfId="1" applyNumberFormat="1" applyFont="1" applyFill="1" applyBorder="1" applyAlignment="1">
      <alignment horizontal="right" vertical="center" wrapText="1"/>
    </xf>
    <xf numFmtId="165" fontId="25" fillId="20" borderId="1" xfId="1" applyNumberFormat="1" applyFont="1" applyFill="1" applyBorder="1" applyAlignment="1">
      <alignment vertical="center" wrapText="1"/>
    </xf>
    <xf numFmtId="165" fontId="25" fillId="20" borderId="1" xfId="1" applyNumberFormat="1" applyFont="1" applyFill="1" applyBorder="1" applyAlignment="1">
      <alignment horizontal="center" vertical="center" wrapText="1"/>
    </xf>
    <xf numFmtId="165" fontId="25" fillId="20" borderId="8" xfId="1" applyNumberFormat="1" applyFont="1" applyFill="1" applyBorder="1" applyAlignment="1">
      <alignment vertical="center" wrapText="1"/>
    </xf>
    <xf numFmtId="165" fontId="0" fillId="5" borderId="8" xfId="1" applyNumberFormat="1" applyFont="1" applyFill="1" applyBorder="1" applyAlignment="1">
      <alignment vertical="center" wrapText="1"/>
    </xf>
    <xf numFmtId="165" fontId="0" fillId="0" borderId="8" xfId="1" applyNumberFormat="1" applyFont="1" applyBorder="1" applyAlignment="1">
      <alignment vertical="center" wrapText="1"/>
    </xf>
    <xf numFmtId="165" fontId="26" fillId="0" borderId="1" xfId="1" applyNumberFormat="1" applyFont="1" applyFill="1" applyBorder="1" applyAlignment="1">
      <alignment horizontal="center" vertical="center" wrapText="1"/>
    </xf>
    <xf numFmtId="165" fontId="25" fillId="5" borderId="8" xfId="1" applyNumberFormat="1" applyFont="1" applyFill="1" applyBorder="1" applyAlignment="1">
      <alignment horizontal="right" vertical="center" wrapText="1"/>
    </xf>
    <xf numFmtId="165" fontId="26" fillId="5" borderId="1" xfId="1" applyNumberFormat="1" applyFont="1" applyFill="1" applyBorder="1" applyAlignment="1">
      <alignment horizontal="right" vertical="center" wrapText="1"/>
    </xf>
    <xf numFmtId="165" fontId="18" fillId="20" borderId="1" xfId="1" applyNumberFormat="1" applyFont="1" applyFill="1" applyBorder="1" applyAlignment="1">
      <alignment vertical="center" wrapText="1"/>
    </xf>
    <xf numFmtId="165" fontId="18" fillId="20" borderId="1" xfId="1" applyNumberFormat="1" applyFont="1" applyFill="1" applyBorder="1" applyAlignment="1">
      <alignment horizontal="center" vertical="center" wrapText="1"/>
    </xf>
    <xf numFmtId="165" fontId="18" fillId="20" borderId="8" xfId="1" applyNumberFormat="1" applyFont="1" applyFill="1" applyBorder="1" applyAlignment="1">
      <alignment vertical="center" wrapText="1"/>
    </xf>
    <xf numFmtId="165" fontId="18" fillId="6" borderId="19" xfId="1" applyNumberFormat="1" applyFont="1" applyFill="1" applyBorder="1" applyAlignment="1">
      <alignment vertical="center" wrapText="1"/>
    </xf>
    <xf numFmtId="165" fontId="18" fillId="6" borderId="19" xfId="1" applyNumberFormat="1" applyFont="1" applyFill="1" applyBorder="1" applyAlignment="1">
      <alignment horizontal="center" vertical="center" wrapText="1"/>
    </xf>
    <xf numFmtId="165" fontId="18" fillId="6" borderId="20" xfId="1" applyNumberFormat="1" applyFont="1" applyFill="1" applyBorder="1" applyAlignment="1">
      <alignment vertical="center" wrapText="1"/>
    </xf>
    <xf numFmtId="165" fontId="0" fillId="5" borderId="1" xfId="1" applyNumberFormat="1" applyFont="1" applyFill="1" applyBorder="1" applyAlignment="1">
      <alignment horizontal="right" vertical="center" wrapText="1" readingOrder="2"/>
    </xf>
    <xf numFmtId="165" fontId="26" fillId="0" borderId="1" xfId="1" applyNumberFormat="1" applyFont="1" applyBorder="1" applyAlignment="1">
      <alignment horizontal="right" vertical="center" wrapText="1" readingOrder="2"/>
    </xf>
    <xf numFmtId="165" fontId="26" fillId="5" borderId="1" xfId="1" applyNumberFormat="1" applyFont="1" applyFill="1" applyBorder="1" applyAlignment="1">
      <alignment horizontal="right" vertical="center" wrapText="1" readingOrder="2"/>
    </xf>
    <xf numFmtId="0" fontId="27" fillId="10" borderId="1" xfId="0" applyFont="1" applyFill="1" applyBorder="1" applyAlignment="1">
      <alignment horizontal="center" vertical="center" wrapText="1" readingOrder="2"/>
    </xf>
    <xf numFmtId="0" fontId="27" fillId="10" borderId="1" xfId="0" applyNumberFormat="1" applyFont="1" applyFill="1" applyBorder="1" applyAlignment="1">
      <alignment horizontal="center" vertical="center" wrapText="1" readingOrder="2"/>
    </xf>
    <xf numFmtId="165" fontId="0" fillId="5" borderId="1" xfId="1" applyNumberFormat="1" applyFont="1" applyFill="1" applyBorder="1" applyAlignment="1">
      <alignment horizontal="center" vertical="center" wrapText="1" readingOrder="2"/>
    </xf>
    <xf numFmtId="165" fontId="26" fillId="0" borderId="1" xfId="1" applyNumberFormat="1" applyFont="1" applyBorder="1" applyAlignment="1">
      <alignment horizontal="center" vertical="center" wrapText="1" readingOrder="2"/>
    </xf>
    <xf numFmtId="165" fontId="26" fillId="5" borderId="1" xfId="1" applyNumberFormat="1" applyFont="1" applyFill="1" applyBorder="1" applyAlignment="1">
      <alignment horizontal="center" vertical="center" wrapText="1" readingOrder="2"/>
    </xf>
    <xf numFmtId="0" fontId="27" fillId="10" borderId="8" xfId="0" applyFont="1" applyFill="1" applyBorder="1" applyAlignment="1">
      <alignment horizontal="center" vertical="center" readingOrder="2"/>
    </xf>
    <xf numFmtId="43" fontId="6" fillId="0" borderId="1" xfId="1" applyFont="1" applyFill="1" applyBorder="1" applyAlignment="1">
      <alignment horizontal="center" vertical="center"/>
    </xf>
    <xf numFmtId="43" fontId="2" fillId="8" borderId="1" xfId="1" applyFont="1" applyFill="1" applyBorder="1" applyAlignment="1">
      <alignment horizontal="center" vertical="center" readingOrder="2"/>
    </xf>
    <xf numFmtId="0" fontId="6" fillId="0" borderId="1" xfId="0" applyFont="1" applyBorder="1" applyAlignment="1">
      <alignment horizontal="center" vertical="center" readingOrder="1"/>
    </xf>
    <xf numFmtId="164" fontId="6" fillId="0" borderId="2" xfId="1" applyNumberFormat="1" applyFont="1" applyBorder="1" applyAlignment="1">
      <alignment horizontal="center" vertical="center"/>
    </xf>
    <xf numFmtId="169" fontId="6" fillId="0" borderId="1" xfId="1" applyNumberFormat="1" applyFont="1" applyFill="1" applyBorder="1" applyAlignment="1">
      <alignment horizontal="center" vertical="center"/>
    </xf>
    <xf numFmtId="0" fontId="6" fillId="0" borderId="3" xfId="0" applyFont="1" applyBorder="1" applyAlignment="1">
      <alignment vertical="center" wrapText="1" readingOrder="2"/>
    </xf>
    <xf numFmtId="1" fontId="13" fillId="6" borderId="1" xfId="1" applyNumberFormat="1" applyFont="1" applyFill="1" applyBorder="1" applyAlignment="1">
      <alignment horizontal="center" vertical="center" wrapText="1" readingOrder="2"/>
    </xf>
    <xf numFmtId="0" fontId="6" fillId="0" borderId="2" xfId="0" applyFont="1" applyBorder="1" applyAlignment="1">
      <alignment vertical="center" wrapText="1"/>
    </xf>
    <xf numFmtId="164" fontId="7" fillId="14" borderId="1" xfId="0" applyNumberFormat="1" applyFont="1" applyFill="1" applyBorder="1" applyAlignment="1">
      <alignment vertical="center"/>
    </xf>
    <xf numFmtId="0" fontId="2" fillId="0" borderId="0" xfId="0" applyFont="1" applyAlignment="1">
      <alignment horizontal="left"/>
    </xf>
    <xf numFmtId="164" fontId="8" fillId="6" borderId="1" xfId="1" applyNumberFormat="1" applyFont="1" applyFill="1" applyBorder="1" applyAlignment="1">
      <alignment horizontal="right" vertical="center" readingOrder="2"/>
    </xf>
    <xf numFmtId="164" fontId="6" fillId="0" borderId="1" xfId="1" applyNumberFormat="1" applyFont="1" applyBorder="1" applyAlignment="1">
      <alignment vertical="center" wrapText="1" readingOrder="1"/>
    </xf>
    <xf numFmtId="164" fontId="0" fillId="0" borderId="0" xfId="0" applyNumberFormat="1" applyAlignment="1">
      <alignment vertical="center"/>
    </xf>
    <xf numFmtId="0" fontId="0" fillId="0" borderId="0" xfId="0" applyAlignment="1">
      <alignment horizontal="left" wrapText="1" readingOrder="1"/>
    </xf>
    <xf numFmtId="0" fontId="2" fillId="0" borderId="0" xfId="0" applyNumberFormat="1" applyFont="1" applyAlignment="1">
      <alignment horizontal="left"/>
    </xf>
    <xf numFmtId="164" fontId="12" fillId="0" borderId="0" xfId="1" applyNumberFormat="1" applyFont="1" applyAlignment="1">
      <alignment horizontal="left" vertical="center" readingOrder="1"/>
    </xf>
    <xf numFmtId="0" fontId="14" fillId="0" borderId="0" xfId="0" applyNumberFormat="1" applyFont="1" applyFill="1" applyBorder="1" applyAlignment="1">
      <alignment vertical="center"/>
    </xf>
    <xf numFmtId="0" fontId="14" fillId="0" borderId="0" xfId="0" applyNumberFormat="1" applyFont="1" applyFill="1" applyBorder="1" applyAlignment="1">
      <alignment horizontal="center" vertical="center"/>
    </xf>
    <xf numFmtId="0" fontId="14" fillId="0" borderId="0" xfId="0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0" fontId="8" fillId="0" borderId="0" xfId="0" applyFont="1" applyAlignment="1"/>
    <xf numFmtId="0" fontId="0" fillId="0" borderId="0" xfId="0" applyAlignment="1">
      <alignment horizontal="right"/>
    </xf>
    <xf numFmtId="0" fontId="14" fillId="0" borderId="0" xfId="0" applyNumberFormat="1" applyFont="1" applyFill="1" applyBorder="1" applyAlignment="1">
      <alignment horizontal="center" vertical="top" wrapText="1"/>
    </xf>
    <xf numFmtId="0" fontId="2" fillId="0" borderId="0" xfId="0" applyFont="1" applyBorder="1" applyAlignment="1"/>
    <xf numFmtId="0" fontId="11" fillId="0" borderId="0" xfId="0" applyFont="1" applyAlignment="1">
      <alignment vertical="top" wrapText="1"/>
    </xf>
    <xf numFmtId="0" fontId="0" fillId="0" borderId="0" xfId="0" applyAlignment="1">
      <alignment horizontal="right" vertical="top"/>
    </xf>
    <xf numFmtId="0" fontId="2" fillId="0" borderId="0" xfId="0" applyFont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top"/>
    </xf>
    <xf numFmtId="0" fontId="14" fillId="0" borderId="0" xfId="0" applyNumberFormat="1" applyFont="1" applyFill="1" applyBorder="1" applyAlignment="1">
      <alignment horizontal="left" wrapText="1"/>
    </xf>
    <xf numFmtId="0" fontId="2" fillId="0" borderId="0" xfId="0" applyNumberFormat="1" applyFont="1" applyAlignment="1">
      <alignment horizontal="left" vertical="top" wrapText="1"/>
    </xf>
    <xf numFmtId="0" fontId="6" fillId="0" borderId="0" xfId="0" applyFont="1" applyAlignment="1">
      <alignment horizontal="left"/>
    </xf>
    <xf numFmtId="0" fontId="0" fillId="0" borderId="0" xfId="0" applyAlignment="1">
      <alignment horizontal="left" wrapText="1"/>
    </xf>
    <xf numFmtId="0" fontId="2" fillId="0" borderId="0" xfId="0" applyFont="1" applyAlignment="1">
      <alignment horizontal="right"/>
    </xf>
    <xf numFmtId="0" fontId="0" fillId="0" borderId="0" xfId="0" applyAlignment="1">
      <alignment horizontal="left" readingOrder="1"/>
    </xf>
    <xf numFmtId="0" fontId="14" fillId="0" borderId="0" xfId="0" applyNumberFormat="1" applyFont="1" applyFill="1" applyBorder="1" applyAlignment="1">
      <alignment horizontal="left" wrapText="1" readingOrder="1"/>
    </xf>
    <xf numFmtId="0" fontId="2" fillId="0" borderId="0" xfId="0" applyNumberFormat="1" applyFont="1" applyAlignment="1">
      <alignment horizontal="left" vertical="top" wrapText="1" readingOrder="1"/>
    </xf>
    <xf numFmtId="0" fontId="14" fillId="0" borderId="0" xfId="0" applyNumberFormat="1" applyFont="1" applyFill="1" applyBorder="1" applyAlignment="1">
      <alignment vertical="top" wrapText="1"/>
    </xf>
    <xf numFmtId="0" fontId="2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left" vertical="center" readingOrder="1"/>
    </xf>
    <xf numFmtId="0" fontId="14" fillId="0" borderId="0" xfId="0" applyNumberFormat="1" applyFont="1" applyFill="1" applyBorder="1" applyAlignment="1">
      <alignment vertical="center" readingOrder="1"/>
    </xf>
    <xf numFmtId="0" fontId="2" fillId="0" borderId="0" xfId="0" applyNumberFormat="1" applyFont="1" applyAlignment="1">
      <alignment horizontal="right" vertical="top"/>
    </xf>
    <xf numFmtId="0" fontId="16" fillId="0" borderId="1" xfId="0" applyFont="1" applyFill="1" applyBorder="1" applyAlignment="1">
      <alignment horizontal="center" vertical="center" wrapText="1"/>
    </xf>
    <xf numFmtId="0" fontId="30" fillId="16" borderId="1" xfId="0" applyFont="1" applyFill="1" applyBorder="1" applyAlignment="1">
      <alignment horizontal="center" vertical="center" wrapText="1"/>
    </xf>
    <xf numFmtId="0" fontId="31" fillId="16" borderId="1" xfId="0" applyFont="1" applyFill="1" applyBorder="1" applyAlignment="1">
      <alignment horizontal="center" vertical="center" wrapText="1"/>
    </xf>
    <xf numFmtId="0" fontId="32" fillId="16" borderId="1" xfId="0" applyFont="1" applyFill="1" applyBorder="1" applyAlignment="1">
      <alignment horizontal="center" vertical="center" wrapText="1"/>
    </xf>
    <xf numFmtId="0" fontId="32" fillId="16" borderId="1" xfId="0" applyFont="1" applyFill="1" applyBorder="1" applyAlignment="1">
      <alignment horizontal="center" vertical="center" wrapText="1" readingOrder="1"/>
    </xf>
    <xf numFmtId="164" fontId="30" fillId="16" borderId="1" xfId="1" applyNumberFormat="1" applyFont="1" applyFill="1" applyBorder="1" applyAlignment="1">
      <alignment horizontal="center" vertical="center" wrapText="1" readingOrder="1"/>
    </xf>
    <xf numFmtId="0" fontId="30" fillId="16" borderId="1" xfId="0" applyFont="1" applyFill="1" applyBorder="1" applyAlignment="1">
      <alignment horizontal="center" vertical="center" wrapText="1" readingOrder="1"/>
    </xf>
    <xf numFmtId="0" fontId="30" fillId="16" borderId="1" xfId="0" applyFont="1" applyFill="1" applyBorder="1" applyAlignment="1">
      <alignment horizontal="center" vertical="center" readingOrder="1"/>
    </xf>
    <xf numFmtId="0" fontId="33" fillId="16" borderId="1" xfId="0" applyFont="1" applyFill="1" applyBorder="1" applyAlignment="1">
      <alignment horizontal="center" vertical="center" wrapText="1" readingOrder="1"/>
    </xf>
    <xf numFmtId="164" fontId="30" fillId="16" borderId="1" xfId="1" applyNumberFormat="1" applyFont="1" applyFill="1" applyBorder="1" applyAlignment="1">
      <alignment horizontal="center" vertical="center" readingOrder="1"/>
    </xf>
    <xf numFmtId="0" fontId="30" fillId="6" borderId="1" xfId="0" applyFont="1" applyFill="1" applyBorder="1" applyAlignment="1">
      <alignment horizontal="center" vertical="center" readingOrder="1"/>
    </xf>
    <xf numFmtId="164" fontId="30" fillId="6" borderId="1" xfId="1" applyNumberFormat="1" applyFont="1" applyFill="1" applyBorder="1" applyAlignment="1">
      <alignment horizontal="center" vertical="center" readingOrder="1"/>
    </xf>
    <xf numFmtId="164" fontId="33" fillId="6" borderId="1" xfId="1" applyNumberFormat="1" applyFont="1" applyFill="1" applyBorder="1" applyAlignment="1">
      <alignment horizontal="center" vertical="center" readingOrder="1"/>
    </xf>
    <xf numFmtId="15" fontId="16" fillId="0" borderId="1" xfId="0" applyNumberFormat="1" applyFont="1" applyBorder="1" applyAlignment="1">
      <alignment vertical="center" readingOrder="1"/>
    </xf>
    <xf numFmtId="0" fontId="16" fillId="0" borderId="1" xfId="0" applyFont="1" applyBorder="1" applyAlignment="1">
      <alignment vertical="top" wrapText="1" readingOrder="1"/>
    </xf>
    <xf numFmtId="0" fontId="16" fillId="0" borderId="1" xfId="0" applyNumberFormat="1" applyFont="1" applyBorder="1" applyAlignment="1">
      <alignment horizontal="center" vertical="center" readingOrder="1"/>
    </xf>
    <xf numFmtId="164" fontId="16" fillId="0" borderId="1" xfId="1" applyNumberFormat="1" applyFont="1" applyBorder="1" applyAlignment="1">
      <alignment horizontal="center" readingOrder="1"/>
    </xf>
    <xf numFmtId="164" fontId="15" fillId="0" borderId="1" xfId="1" applyNumberFormat="1" applyFont="1" applyBorder="1" applyAlignment="1">
      <alignment horizontal="center" readingOrder="1"/>
    </xf>
    <xf numFmtId="0" fontId="15" fillId="0" borderId="1" xfId="0" applyFont="1" applyFill="1" applyBorder="1" applyAlignment="1">
      <alignment readingOrder="1"/>
    </xf>
    <xf numFmtId="0" fontId="32" fillId="6" borderId="1" xfId="0" applyFont="1" applyFill="1" applyBorder="1" applyAlignment="1">
      <alignment horizontal="center" vertical="center" wrapText="1" readingOrder="1"/>
    </xf>
    <xf numFmtId="164" fontId="30" fillId="6" borderId="1" xfId="1" applyNumberFormat="1" applyFont="1" applyFill="1" applyBorder="1" applyAlignment="1">
      <alignment horizontal="center" vertical="center" wrapText="1" readingOrder="1"/>
    </xf>
    <xf numFmtId="0" fontId="30" fillId="6" borderId="1" xfId="0" applyFont="1" applyFill="1" applyBorder="1" applyAlignment="1">
      <alignment horizontal="center" vertical="center" wrapText="1" readingOrder="1"/>
    </xf>
    <xf numFmtId="164" fontId="15" fillId="5" borderId="1" xfId="1" applyNumberFormat="1" applyFont="1" applyFill="1" applyBorder="1" applyAlignment="1">
      <alignment horizontal="left" vertical="center" wrapText="1" readingOrder="1"/>
    </xf>
    <xf numFmtId="164" fontId="16" fillId="0" borderId="1" xfId="1" applyNumberFormat="1" applyFont="1" applyBorder="1" applyAlignment="1">
      <alignment horizontal="center" vertical="center" wrapText="1" readingOrder="1"/>
    </xf>
    <xf numFmtId="164" fontId="16" fillId="5" borderId="1" xfId="1" applyNumberFormat="1" applyFont="1" applyFill="1" applyBorder="1" applyAlignment="1">
      <alignment horizontal="center" vertical="center" wrapText="1" readingOrder="1"/>
    </xf>
    <xf numFmtId="15" fontId="16" fillId="0" borderId="1" xfId="0" applyNumberFormat="1" applyFont="1" applyBorder="1" applyAlignment="1">
      <alignment horizontal="center" vertical="center" wrapText="1" readingOrder="1"/>
    </xf>
    <xf numFmtId="0" fontId="16" fillId="0" borderId="1" xfId="0" applyFont="1" applyBorder="1" applyAlignment="1">
      <alignment horizontal="center" vertical="center" wrapText="1" readingOrder="1"/>
    </xf>
    <xf numFmtId="0" fontId="16" fillId="0" borderId="1" xfId="0" applyNumberFormat="1" applyFont="1" applyBorder="1" applyAlignment="1">
      <alignment horizontal="center" vertical="center" wrapText="1"/>
    </xf>
    <xf numFmtId="164" fontId="16" fillId="0" borderId="1" xfId="0" applyNumberFormat="1" applyFont="1" applyBorder="1" applyAlignment="1">
      <alignment wrapText="1"/>
    </xf>
    <xf numFmtId="164" fontId="15" fillId="0" borderId="1" xfId="1" applyNumberFormat="1" applyFont="1" applyBorder="1" applyAlignment="1">
      <alignment vertical="center" wrapText="1" readingOrder="1"/>
    </xf>
    <xf numFmtId="164" fontId="16" fillId="0" borderId="1" xfId="1" applyNumberFormat="1" applyFont="1" applyBorder="1" applyAlignment="1">
      <alignment wrapText="1" readingOrder="1"/>
    </xf>
    <xf numFmtId="164" fontId="30" fillId="6" borderId="1" xfId="1" applyNumberFormat="1" applyFont="1" applyFill="1" applyBorder="1" applyAlignment="1">
      <alignment horizontal="center" wrapText="1" readingOrder="1"/>
    </xf>
    <xf numFmtId="164" fontId="33" fillId="6" borderId="1" xfId="1" applyNumberFormat="1" applyFont="1" applyFill="1" applyBorder="1" applyAlignment="1">
      <alignment horizontal="center" vertical="center" wrapText="1" readingOrder="1"/>
    </xf>
    <xf numFmtId="164" fontId="16" fillId="5" borderId="1" xfId="1" applyNumberFormat="1" applyFont="1" applyFill="1" applyBorder="1" applyAlignment="1">
      <alignment horizontal="center" vertical="center" readingOrder="1"/>
    </xf>
    <xf numFmtId="0" fontId="16" fillId="0" borderId="1" xfId="0" applyFont="1" applyBorder="1" applyAlignment="1">
      <alignment horizontal="center" vertical="center" readingOrder="1"/>
    </xf>
    <xf numFmtId="164" fontId="16" fillId="0" borderId="1" xfId="0" applyNumberFormat="1" applyFont="1" applyBorder="1" applyAlignment="1">
      <alignment horizontal="center" vertical="center" readingOrder="1"/>
    </xf>
    <xf numFmtId="167" fontId="15" fillId="0" borderId="1" xfId="0" applyNumberFormat="1" applyFont="1" applyBorder="1" applyAlignment="1">
      <alignment horizontal="center" vertical="center" readingOrder="1"/>
    </xf>
    <xf numFmtId="164" fontId="16" fillId="0" borderId="1" xfId="1" applyNumberFormat="1" applyFont="1" applyFill="1" applyBorder="1" applyAlignment="1">
      <alignment horizontal="center" vertical="center" readingOrder="1"/>
    </xf>
    <xf numFmtId="0" fontId="15" fillId="0" borderId="1" xfId="1" applyNumberFormat="1" applyFont="1" applyFill="1" applyBorder="1" applyAlignment="1">
      <alignment horizontal="left" vertical="center" wrapText="1" readingOrder="1"/>
    </xf>
    <xf numFmtId="164" fontId="16" fillId="0" borderId="1" xfId="1" applyNumberFormat="1" applyFont="1" applyBorder="1" applyAlignment="1">
      <alignment horizontal="center" vertical="top" readingOrder="1"/>
    </xf>
    <xf numFmtId="15" fontId="16" fillId="0" borderId="1" xfId="0" applyNumberFormat="1" applyFont="1" applyBorder="1" applyAlignment="1">
      <alignment vertical="top" readingOrder="1"/>
    </xf>
    <xf numFmtId="164" fontId="16" fillId="0" borderId="1" xfId="0" applyNumberFormat="1" applyFont="1" applyBorder="1" applyAlignment="1">
      <alignment readingOrder="1"/>
    </xf>
    <xf numFmtId="164" fontId="15" fillId="0" borderId="1" xfId="0" applyNumberFormat="1" applyFont="1" applyBorder="1" applyAlignment="1">
      <alignment vertical="top" readingOrder="1"/>
    </xf>
    <xf numFmtId="164" fontId="30" fillId="0" borderId="1" xfId="1" applyNumberFormat="1" applyFont="1" applyFill="1" applyBorder="1" applyAlignment="1">
      <alignment horizontal="center" vertical="center" readingOrder="1"/>
    </xf>
    <xf numFmtId="0" fontId="15" fillId="0" borderId="1" xfId="0" applyFont="1" applyFill="1" applyBorder="1" applyAlignment="1">
      <alignment vertical="top" readingOrder="1"/>
    </xf>
    <xf numFmtId="0" fontId="15" fillId="0" borderId="1" xfId="0" applyFont="1" applyBorder="1" applyAlignment="1">
      <alignment vertical="top" readingOrder="1"/>
    </xf>
    <xf numFmtId="164" fontId="16" fillId="5" borderId="1" xfId="1" applyNumberFormat="1" applyFont="1" applyFill="1" applyBorder="1" applyAlignment="1">
      <alignment horizontal="right" vertical="center" readingOrder="1"/>
    </xf>
    <xf numFmtId="15" fontId="16" fillId="0" borderId="1" xfId="0" applyNumberFormat="1" applyFont="1" applyBorder="1" applyAlignment="1">
      <alignment horizontal="right" vertical="top" readingOrder="1"/>
    </xf>
    <xf numFmtId="164" fontId="16" fillId="0" borderId="1" xfId="0" applyNumberFormat="1" applyFont="1" applyBorder="1" applyAlignment="1">
      <alignment horizontal="right" readingOrder="1"/>
    </xf>
    <xf numFmtId="167" fontId="15" fillId="0" borderId="1" xfId="0" applyNumberFormat="1" applyFont="1" applyBorder="1" applyAlignment="1">
      <alignment horizontal="right" readingOrder="1"/>
    </xf>
    <xf numFmtId="0" fontId="16" fillId="0" borderId="1" xfId="0" applyFont="1" applyBorder="1" applyAlignment="1">
      <alignment horizontal="right" vertical="center" wrapText="1" readingOrder="1"/>
    </xf>
    <xf numFmtId="0" fontId="16" fillId="0" borderId="1" xfId="0" applyFont="1" applyBorder="1" applyAlignment="1">
      <alignment horizontal="right" readingOrder="1"/>
    </xf>
    <xf numFmtId="0" fontId="32" fillId="19" borderId="1" xfId="0" applyFont="1" applyFill="1" applyBorder="1" applyAlignment="1">
      <alignment vertical="center" readingOrder="1"/>
    </xf>
    <xf numFmtId="43" fontId="32" fillId="19" borderId="1" xfId="1" applyNumberFormat="1" applyFont="1" applyFill="1" applyBorder="1" applyAlignment="1">
      <alignment horizontal="center" vertical="center" readingOrder="1"/>
    </xf>
    <xf numFmtId="164" fontId="32" fillId="19" borderId="1" xfId="1" applyNumberFormat="1" applyFont="1" applyFill="1" applyBorder="1" applyAlignment="1">
      <alignment horizontal="center" vertical="center" readingOrder="1"/>
    </xf>
    <xf numFmtId="0" fontId="32" fillId="0" borderId="5" xfId="0" applyFont="1" applyBorder="1" applyAlignment="1">
      <alignment vertical="top"/>
    </xf>
    <xf numFmtId="0" fontId="32" fillId="0" borderId="0" xfId="0" applyFont="1" applyAlignment="1">
      <alignment vertical="center"/>
    </xf>
    <xf numFmtId="0" fontId="32" fillId="0" borderId="0" xfId="0" applyFont="1" applyAlignment="1">
      <alignment vertical="top"/>
    </xf>
    <xf numFmtId="0" fontId="32" fillId="0" borderId="0" xfId="0" applyFont="1" applyBorder="1" applyAlignment="1">
      <alignment vertical="top"/>
    </xf>
    <xf numFmtId="171" fontId="6" fillId="0" borderId="1" xfId="1" applyNumberFormat="1" applyFont="1" applyBorder="1" applyAlignment="1">
      <alignment horizontal="center" vertical="center"/>
    </xf>
    <xf numFmtId="164" fontId="2" fillId="6" borderId="2" xfId="1" applyNumberFormat="1" applyFont="1" applyFill="1" applyBorder="1" applyAlignment="1">
      <alignment horizontal="center" vertical="center" readingOrder="2"/>
    </xf>
    <xf numFmtId="164" fontId="2" fillId="6" borderId="1" xfId="1" applyNumberFormat="1" applyFont="1" applyFill="1" applyBorder="1" applyAlignment="1">
      <alignment horizontal="center" vertical="center" readingOrder="2"/>
    </xf>
    <xf numFmtId="43" fontId="6" fillId="9" borderId="0" xfId="0" applyNumberFormat="1" applyFont="1" applyFill="1"/>
    <xf numFmtId="0" fontId="6" fillId="9" borderId="0" xfId="0" applyFont="1" applyFill="1"/>
    <xf numFmtId="164" fontId="6" fillId="9" borderId="0" xfId="0" applyNumberFormat="1" applyFont="1" applyFill="1"/>
    <xf numFmtId="0" fontId="0" fillId="0" borderId="1" xfId="0" applyFont="1" applyFill="1" applyBorder="1" applyAlignment="1">
      <alignment vertical="center" wrapText="1" readingOrder="2"/>
    </xf>
    <xf numFmtId="164" fontId="2" fillId="6" borderId="2" xfId="1" applyNumberFormat="1" applyFont="1" applyFill="1" applyBorder="1" applyAlignment="1">
      <alignment horizontal="center" vertical="center" readingOrder="2"/>
    </xf>
    <xf numFmtId="164" fontId="2" fillId="6" borderId="1" xfId="1" applyNumberFormat="1" applyFont="1" applyFill="1" applyBorder="1" applyAlignment="1">
      <alignment horizontal="center" vertical="center" readingOrder="2"/>
    </xf>
    <xf numFmtId="0" fontId="2" fillId="15" borderId="1" xfId="0" applyFont="1" applyFill="1" applyBorder="1" applyAlignment="1">
      <alignment horizontal="center" vertical="center" readingOrder="2"/>
    </xf>
    <xf numFmtId="164" fontId="2" fillId="15" borderId="1" xfId="1" applyNumberFormat="1" applyFont="1" applyFill="1" applyBorder="1" applyAlignment="1">
      <alignment horizontal="center" vertical="center" readingOrder="2"/>
    </xf>
    <xf numFmtId="0" fontId="5" fillId="5" borderId="1" xfId="0" applyFont="1" applyFill="1" applyBorder="1" applyAlignment="1">
      <alignment horizontal="right" vertical="center" wrapText="1" readingOrder="2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/>
    </xf>
    <xf numFmtId="165" fontId="6" fillId="0" borderId="1" xfId="1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top" wrapText="1" readingOrder="2"/>
    </xf>
    <xf numFmtId="0" fontId="37" fillId="4" borderId="1" xfId="0" applyFont="1" applyFill="1" applyBorder="1" applyAlignment="1">
      <alignment horizontal="center" vertical="center" wrapText="1" readingOrder="2"/>
    </xf>
    <xf numFmtId="0" fontId="37" fillId="4" borderId="1" xfId="0" applyNumberFormat="1" applyFont="1" applyFill="1" applyBorder="1" applyAlignment="1">
      <alignment horizontal="center" vertical="center" wrapText="1" readingOrder="2"/>
    </xf>
    <xf numFmtId="0" fontId="37" fillId="4" borderId="1" xfId="0" applyFont="1" applyFill="1" applyBorder="1" applyAlignment="1">
      <alignment horizontal="center" vertical="center" readingOrder="2"/>
    </xf>
    <xf numFmtId="0" fontId="38" fillId="0" borderId="0" xfId="0" applyFont="1" applyAlignment="1">
      <alignment vertical="center" readingOrder="2"/>
    </xf>
    <xf numFmtId="43" fontId="41" fillId="0" borderId="0" xfId="0" applyNumberFormat="1" applyFont="1"/>
    <xf numFmtId="0" fontId="41" fillId="0" borderId="0" xfId="0" applyFont="1"/>
    <xf numFmtId="164" fontId="41" fillId="0" borderId="0" xfId="0" applyNumberFormat="1" applyFont="1"/>
    <xf numFmtId="0" fontId="0" fillId="0" borderId="1" xfId="0" applyFont="1" applyFill="1" applyBorder="1" applyAlignment="1">
      <alignment vertical="top" wrapText="1" readingOrder="2"/>
    </xf>
    <xf numFmtId="0" fontId="12" fillId="0" borderId="1" xfId="0" applyFont="1" applyFill="1" applyBorder="1" applyAlignment="1">
      <alignment vertical="center" wrapText="1" readingOrder="2"/>
    </xf>
    <xf numFmtId="0" fontId="14" fillId="0" borderId="0" xfId="0" applyNumberFormat="1" applyFont="1" applyFill="1" applyBorder="1" applyAlignment="1">
      <alignment vertical="center" readingOrder="2"/>
    </xf>
    <xf numFmtId="0" fontId="2" fillId="0" borderId="0" xfId="0" applyNumberFormat="1" applyFont="1" applyAlignment="1">
      <alignment horizontal="right" readingOrder="2"/>
    </xf>
    <xf numFmtId="0" fontId="2" fillId="0" borderId="0" xfId="0" applyFont="1" applyAlignment="1">
      <alignment horizontal="left" readingOrder="2"/>
    </xf>
    <xf numFmtId="0" fontId="2" fillId="0" borderId="0" xfId="0" applyFont="1" applyAlignment="1">
      <alignment vertical="top" readingOrder="2"/>
    </xf>
    <xf numFmtId="0" fontId="2" fillId="0" borderId="0" xfId="0" applyNumberFormat="1" applyFont="1" applyAlignment="1">
      <alignment vertical="top" wrapText="1" readingOrder="2"/>
    </xf>
    <xf numFmtId="0" fontId="2" fillId="0" borderId="0" xfId="0" applyFont="1" applyAlignment="1">
      <alignment horizontal="right" vertical="top" readingOrder="2"/>
    </xf>
    <xf numFmtId="0" fontId="2" fillId="0" borderId="0" xfId="0" applyFont="1" applyAlignment="1">
      <alignment horizontal="left" vertical="top" readingOrder="2"/>
    </xf>
    <xf numFmtId="0" fontId="2" fillId="0" borderId="0" xfId="0" applyFont="1" applyAlignment="1">
      <alignment horizontal="center" vertical="top" readingOrder="2"/>
    </xf>
    <xf numFmtId="0" fontId="6" fillId="0" borderId="1" xfId="0" applyFont="1" applyBorder="1" applyAlignment="1">
      <alignment vertical="top" wrapText="1" readingOrder="2"/>
    </xf>
    <xf numFmtId="43" fontId="0" fillId="0" borderId="0" xfId="0" applyNumberFormat="1" applyAlignment="1">
      <alignment vertical="center"/>
    </xf>
    <xf numFmtId="0" fontId="10" fillId="0" borderId="0" xfId="0" applyFont="1" applyAlignment="1">
      <alignment vertical="center"/>
    </xf>
    <xf numFmtId="164" fontId="6" fillId="0" borderId="3" xfId="0" applyNumberFormat="1" applyFont="1" applyBorder="1" applyAlignment="1">
      <alignment vertical="top" wrapText="1" readingOrder="2"/>
    </xf>
    <xf numFmtId="1" fontId="6" fillId="0" borderId="1" xfId="0" applyNumberFormat="1" applyFont="1" applyBorder="1" applyAlignment="1">
      <alignment horizontal="center" vertical="center"/>
    </xf>
    <xf numFmtId="0" fontId="12" fillId="0" borderId="3" xfId="0" applyFont="1" applyFill="1" applyBorder="1" applyAlignment="1">
      <alignment vertical="center" wrapText="1" readingOrder="2"/>
    </xf>
    <xf numFmtId="43" fontId="6" fillId="0" borderId="0" xfId="0" applyNumberFormat="1" applyFont="1" applyAlignment="1">
      <alignment vertical="center"/>
    </xf>
    <xf numFmtId="0" fontId="42" fillId="18" borderId="1" xfId="0" applyFont="1" applyFill="1" applyBorder="1" applyAlignment="1">
      <alignment vertical="center" readingOrder="2"/>
    </xf>
    <xf numFmtId="0" fontId="42" fillId="14" borderId="1" xfId="0" applyFont="1" applyFill="1" applyBorder="1" applyAlignment="1">
      <alignment vertical="center"/>
    </xf>
    <xf numFmtId="169" fontId="6" fillId="5" borderId="1" xfId="1" applyNumberFormat="1" applyFont="1" applyFill="1" applyBorder="1" applyAlignment="1">
      <alignment horizontal="center" vertical="center" readingOrder="2"/>
    </xf>
    <xf numFmtId="168" fontId="6" fillId="5" borderId="1" xfId="1" applyNumberFormat="1" applyFont="1" applyFill="1" applyBorder="1" applyAlignment="1">
      <alignment horizontal="center" vertical="center" readingOrder="2"/>
    </xf>
    <xf numFmtId="0" fontId="44" fillId="0" borderId="0" xfId="0" applyFont="1"/>
    <xf numFmtId="0" fontId="39" fillId="16" borderId="1" xfId="0" applyFont="1" applyFill="1" applyBorder="1" applyAlignment="1">
      <alignment vertical="center" wrapText="1" readingOrder="2"/>
    </xf>
    <xf numFmtId="0" fontId="39" fillId="16" borderId="1" xfId="0" applyFont="1" applyFill="1" applyBorder="1" applyAlignment="1">
      <alignment horizontal="center" vertical="center" wrapText="1" readingOrder="2"/>
    </xf>
    <xf numFmtId="0" fontId="37" fillId="16" borderId="1" xfId="0" applyFont="1" applyFill="1" applyBorder="1" applyAlignment="1">
      <alignment horizontal="center" vertical="center" wrapText="1" readingOrder="2"/>
    </xf>
    <xf numFmtId="0" fontId="41" fillId="0" borderId="0" xfId="0" applyFont="1" applyAlignment="1">
      <alignment vertical="center" readingOrder="2"/>
    </xf>
    <xf numFmtId="0" fontId="44" fillId="0" borderId="0" xfId="0" applyFont="1" applyBorder="1"/>
    <xf numFmtId="164" fontId="46" fillId="8" borderId="1" xfId="1" applyNumberFormat="1" applyFont="1" applyFill="1" applyBorder="1" applyAlignment="1">
      <alignment horizontal="center" vertical="center" readingOrder="2"/>
    </xf>
    <xf numFmtId="164" fontId="46" fillId="17" borderId="1" xfId="1" applyNumberFormat="1" applyFont="1" applyFill="1" applyBorder="1" applyAlignment="1">
      <alignment horizontal="center" vertical="center" readingOrder="2"/>
    </xf>
    <xf numFmtId="43" fontId="2" fillId="0" borderId="0" xfId="0" applyNumberFormat="1" applyFont="1" applyAlignment="1">
      <alignment vertical="center" readingOrder="2"/>
    </xf>
    <xf numFmtId="0" fontId="3" fillId="15" borderId="1" xfId="0" applyFont="1" applyFill="1" applyBorder="1" applyAlignment="1">
      <alignment horizontal="center" vertical="center" readingOrder="2"/>
    </xf>
    <xf numFmtId="43" fontId="8" fillId="15" borderId="1" xfId="1" applyFont="1" applyFill="1" applyBorder="1" applyAlignment="1">
      <alignment horizontal="center" vertical="center"/>
    </xf>
    <xf numFmtId="43" fontId="3" fillId="15" borderId="1" xfId="1" applyNumberFormat="1" applyFont="1" applyFill="1" applyBorder="1" applyAlignment="1">
      <alignment horizontal="center" vertical="center" readingOrder="2"/>
    </xf>
    <xf numFmtId="164" fontId="8" fillId="15" borderId="1" xfId="1" applyNumberFormat="1" applyFont="1" applyFill="1" applyBorder="1" applyAlignment="1">
      <alignment vertical="center" wrapText="1" readingOrder="2"/>
    </xf>
    <xf numFmtId="165" fontId="8" fillId="15" borderId="1" xfId="1" applyNumberFormat="1" applyFont="1" applyFill="1" applyBorder="1" applyAlignment="1">
      <alignment horizontal="center" vertical="center"/>
    </xf>
    <xf numFmtId="43" fontId="8" fillId="0" borderId="0" xfId="0" applyNumberFormat="1" applyFont="1"/>
    <xf numFmtId="0" fontId="8" fillId="0" borderId="0" xfId="0" applyFont="1"/>
    <xf numFmtId="164" fontId="8" fillId="0" borderId="0" xfId="0" applyNumberFormat="1" applyFont="1"/>
    <xf numFmtId="0" fontId="8" fillId="0" borderId="0" xfId="0" applyFont="1" applyAlignment="1">
      <alignment vertical="center"/>
    </xf>
    <xf numFmtId="164" fontId="3" fillId="15" borderId="1" xfId="1" applyNumberFormat="1" applyFont="1" applyFill="1" applyBorder="1" applyAlignment="1">
      <alignment vertical="center" readingOrder="2"/>
    </xf>
    <xf numFmtId="0" fontId="3" fillId="15" borderId="1" xfId="0" applyFont="1" applyFill="1" applyBorder="1" applyAlignment="1">
      <alignment vertical="center" readingOrder="2"/>
    </xf>
    <xf numFmtId="43" fontId="8" fillId="15" borderId="1" xfId="1" applyFont="1" applyFill="1" applyBorder="1" applyAlignment="1">
      <alignment vertical="center"/>
    </xf>
    <xf numFmtId="43" fontId="3" fillId="15" borderId="1" xfId="1" applyNumberFormat="1" applyFont="1" applyFill="1" applyBorder="1" applyAlignment="1">
      <alignment vertical="center" readingOrder="2"/>
    </xf>
    <xf numFmtId="43" fontId="8" fillId="0" borderId="0" xfId="0" applyNumberFormat="1" applyFont="1" applyAlignment="1"/>
    <xf numFmtId="164" fontId="8" fillId="0" borderId="0" xfId="0" applyNumberFormat="1" applyFont="1" applyAlignment="1"/>
    <xf numFmtId="0" fontId="5" fillId="5" borderId="1" xfId="0" applyFont="1" applyFill="1" applyBorder="1" applyAlignment="1">
      <alignment horizontal="center" vertical="center" wrapText="1" readingOrder="2"/>
    </xf>
    <xf numFmtId="164" fontId="0" fillId="0" borderId="0" xfId="1" applyNumberFormat="1" applyFont="1" applyAlignment="1">
      <alignment horizontal="right" readingOrder="2"/>
    </xf>
    <xf numFmtId="0" fontId="0" fillId="0" borderId="0" xfId="0" applyAlignment="1">
      <alignment horizontal="right" readingOrder="2"/>
    </xf>
    <xf numFmtId="0" fontId="2" fillId="0" borderId="0" xfId="0" applyNumberFormat="1" applyFont="1" applyAlignment="1">
      <alignment horizontal="right" vertical="top" readingOrder="2"/>
    </xf>
    <xf numFmtId="0" fontId="0" fillId="0" borderId="0" xfId="0" applyAlignment="1">
      <alignment horizontal="right" vertical="top" readingOrder="2"/>
    </xf>
    <xf numFmtId="0" fontId="8" fillId="0" borderId="0" xfId="0" applyFont="1" applyAlignment="1">
      <alignment horizontal="right" vertical="top" readingOrder="2"/>
    </xf>
    <xf numFmtId="0" fontId="8" fillId="0" borderId="0" xfId="0" applyFont="1" applyAlignment="1">
      <alignment horizontal="right" readingOrder="2"/>
    </xf>
    <xf numFmtId="0" fontId="2" fillId="0" borderId="0" xfId="0" applyFont="1" applyAlignment="1">
      <alignment horizontal="right" readingOrder="2"/>
    </xf>
    <xf numFmtId="164" fontId="0" fillId="0" borderId="0" xfId="1" applyNumberFormat="1" applyFont="1" applyAlignment="1">
      <alignment horizontal="right" vertical="top" readingOrder="2"/>
    </xf>
    <xf numFmtId="0" fontId="3" fillId="4" borderId="1" xfId="0" applyFont="1" applyFill="1" applyBorder="1" applyAlignment="1">
      <alignment horizontal="right" vertical="center" wrapText="1" readingOrder="2"/>
    </xf>
    <xf numFmtId="164" fontId="2" fillId="4" borderId="1" xfId="1" applyNumberFormat="1" applyFont="1" applyFill="1" applyBorder="1" applyAlignment="1">
      <alignment horizontal="right" vertical="center" wrapText="1" readingOrder="2"/>
    </xf>
    <xf numFmtId="164" fontId="3" fillId="4" borderId="1" xfId="1" applyNumberFormat="1" applyFont="1" applyFill="1" applyBorder="1" applyAlignment="1">
      <alignment horizontal="right" vertical="center" wrapText="1" readingOrder="2"/>
    </xf>
    <xf numFmtId="164" fontId="3" fillId="4" borderId="1" xfId="1" applyNumberFormat="1" applyFont="1" applyFill="1" applyBorder="1" applyAlignment="1">
      <alignment horizontal="right" vertical="center" readingOrder="2"/>
    </xf>
    <xf numFmtId="0" fontId="3" fillId="4" borderId="1" xfId="0" applyFont="1" applyFill="1" applyBorder="1" applyAlignment="1">
      <alignment horizontal="right" vertical="center" readingOrder="2"/>
    </xf>
    <xf numFmtId="164" fontId="2" fillId="0" borderId="0" xfId="0" applyNumberFormat="1" applyFont="1" applyBorder="1" applyAlignment="1">
      <alignment horizontal="right" vertical="center" readingOrder="2"/>
    </xf>
    <xf numFmtId="43" fontId="5" fillId="5" borderId="1" xfId="1" applyFont="1" applyFill="1" applyBorder="1" applyAlignment="1">
      <alignment horizontal="right" vertical="center" wrapText="1" readingOrder="2"/>
    </xf>
    <xf numFmtId="0" fontId="0" fillId="0" borderId="0" xfId="0" applyFill="1" applyAlignment="1">
      <alignment horizontal="right" readingOrder="2"/>
    </xf>
    <xf numFmtId="0" fontId="4" fillId="0" borderId="0" xfId="0" applyFont="1" applyAlignment="1">
      <alignment horizontal="right" readingOrder="2"/>
    </xf>
    <xf numFmtId="0" fontId="4" fillId="6" borderId="9" xfId="0" applyFont="1" applyFill="1" applyBorder="1" applyAlignment="1">
      <alignment horizontal="right" vertical="center" readingOrder="2"/>
    </xf>
    <xf numFmtId="164" fontId="4" fillId="6" borderId="9" xfId="1" applyNumberFormat="1" applyFont="1" applyFill="1" applyBorder="1" applyAlignment="1">
      <alignment horizontal="right" vertical="center" readingOrder="2"/>
    </xf>
    <xf numFmtId="164" fontId="2" fillId="6" borderId="9" xfId="1" applyNumberFormat="1" applyFont="1" applyFill="1" applyBorder="1" applyAlignment="1">
      <alignment horizontal="right" vertical="center" readingOrder="2"/>
    </xf>
    <xf numFmtId="43" fontId="2" fillId="6" borderId="9" xfId="1" applyNumberFormat="1" applyFont="1" applyFill="1" applyBorder="1" applyAlignment="1">
      <alignment horizontal="right" vertical="center" readingOrder="2"/>
    </xf>
    <xf numFmtId="0" fontId="0" fillId="0" borderId="0" xfId="0" applyAlignment="1">
      <alignment horizontal="right" vertical="center" readingOrder="2"/>
    </xf>
    <xf numFmtId="0" fontId="4" fillId="8" borderId="1" xfId="0" applyFont="1" applyFill="1" applyBorder="1" applyAlignment="1">
      <alignment horizontal="right" vertical="center" readingOrder="2"/>
    </xf>
    <xf numFmtId="164" fontId="4" fillId="8" borderId="1" xfId="1" applyNumberFormat="1" applyFont="1" applyFill="1" applyBorder="1" applyAlignment="1">
      <alignment horizontal="right" vertical="center" readingOrder="2"/>
    </xf>
    <xf numFmtId="164" fontId="2" fillId="8" borderId="1" xfId="1" applyNumberFormat="1" applyFont="1" applyFill="1" applyBorder="1" applyAlignment="1">
      <alignment horizontal="right" vertical="center" readingOrder="2"/>
    </xf>
    <xf numFmtId="0" fontId="2" fillId="0" borderId="0" xfId="0" applyFont="1" applyAlignment="1">
      <alignment horizontal="right" vertical="center" readingOrder="2"/>
    </xf>
    <xf numFmtId="0" fontId="2" fillId="0" borderId="5" xfId="0" applyFont="1" applyBorder="1" applyAlignment="1">
      <alignment horizontal="right" vertical="top" readingOrder="2"/>
    </xf>
    <xf numFmtId="0" fontId="2" fillId="0" borderId="0" xfId="0" applyFont="1" applyBorder="1" applyAlignment="1">
      <alignment horizontal="right" vertical="top" readingOrder="2"/>
    </xf>
    <xf numFmtId="0" fontId="8" fillId="0" borderId="0" xfId="0" applyFont="1" applyBorder="1" applyAlignment="1">
      <alignment horizontal="right" readingOrder="2"/>
    </xf>
    <xf numFmtId="0" fontId="14" fillId="0" borderId="0" xfId="0" applyNumberFormat="1" applyFont="1" applyFill="1" applyBorder="1" applyAlignment="1">
      <alignment horizontal="right" vertical="center" readingOrder="2"/>
    </xf>
    <xf numFmtId="0" fontId="2" fillId="0" borderId="0" xfId="0" applyNumberFormat="1" applyFont="1" applyAlignment="1">
      <alignment horizontal="right" vertical="top" readingOrder="2"/>
    </xf>
    <xf numFmtId="0" fontId="2" fillId="0" borderId="0" xfId="0" applyFont="1" applyAlignment="1">
      <alignment horizontal="right" vertical="center" readingOrder="2"/>
    </xf>
    <xf numFmtId="0" fontId="2" fillId="0" borderId="0" xfId="0" applyFont="1" applyAlignment="1">
      <alignment horizontal="right" vertical="top" readingOrder="2"/>
    </xf>
    <xf numFmtId="0" fontId="2" fillId="0" borderId="0" xfId="0" applyFont="1" applyBorder="1" applyAlignment="1">
      <alignment horizontal="right" readingOrder="2"/>
    </xf>
    <xf numFmtId="0" fontId="11" fillId="0" borderId="0" xfId="0" applyFont="1" applyAlignment="1">
      <alignment horizontal="right" vertical="top" wrapText="1" readingOrder="2"/>
    </xf>
    <xf numFmtId="0" fontId="2" fillId="0" borderId="0" xfId="0" applyFont="1" applyBorder="1" applyAlignment="1">
      <alignment horizontal="right" vertical="center" readingOrder="2"/>
    </xf>
    <xf numFmtId="0" fontId="14" fillId="0" borderId="0" xfId="0" applyNumberFormat="1" applyFont="1" applyFill="1" applyBorder="1" applyAlignment="1">
      <alignment horizontal="right" vertical="top" wrapText="1" readingOrder="2"/>
    </xf>
    <xf numFmtId="0" fontId="14" fillId="0" borderId="0" xfId="0" applyNumberFormat="1" applyFont="1" applyFill="1" applyBorder="1" applyAlignment="1">
      <alignment horizontal="right" vertical="top" readingOrder="2"/>
    </xf>
    <xf numFmtId="0" fontId="8" fillId="0" borderId="0" xfId="0" applyFont="1" applyBorder="1" applyAlignment="1">
      <alignment horizontal="right" vertical="top" readingOrder="2"/>
    </xf>
    <xf numFmtId="0" fontId="2" fillId="0" borderId="0" xfId="0" applyFont="1" applyAlignment="1">
      <alignment horizontal="right" readingOrder="2"/>
    </xf>
    <xf numFmtId="0" fontId="0" fillId="0" borderId="0" xfId="0" applyAlignment="1">
      <alignment horizontal="right" wrapText="1" readingOrder="2"/>
    </xf>
    <xf numFmtId="164" fontId="12" fillId="0" borderId="0" xfId="1" applyNumberFormat="1" applyFont="1" applyAlignment="1">
      <alignment horizontal="right" vertical="center" readingOrder="2"/>
    </xf>
    <xf numFmtId="0" fontId="14" fillId="0" borderId="5" xfId="0" applyNumberFormat="1" applyFont="1" applyFill="1" applyBorder="1" applyAlignment="1">
      <alignment horizontal="right" vertical="center" readingOrder="2"/>
    </xf>
    <xf numFmtId="0" fontId="2" fillId="0" borderId="5" xfId="0" applyFont="1" applyBorder="1" applyAlignment="1">
      <alignment horizontal="right" vertical="center" readingOrder="2"/>
    </xf>
    <xf numFmtId="164" fontId="3" fillId="0" borderId="0" xfId="1" applyNumberFormat="1" applyFont="1" applyAlignment="1">
      <alignment horizontal="right" readingOrder="2"/>
    </xf>
    <xf numFmtId="0" fontId="14" fillId="0" borderId="0" xfId="0" applyNumberFormat="1" applyFont="1" applyFill="1" applyBorder="1" applyAlignment="1">
      <alignment horizontal="right" wrapText="1" readingOrder="2"/>
    </xf>
    <xf numFmtId="0" fontId="2" fillId="0" borderId="0" xfId="0" applyNumberFormat="1" applyFont="1" applyAlignment="1">
      <alignment horizontal="right" vertical="center" readingOrder="2"/>
    </xf>
    <xf numFmtId="0" fontId="2" fillId="0" borderId="0" xfId="0" applyNumberFormat="1" applyFont="1" applyAlignment="1">
      <alignment horizontal="right" vertical="top" wrapText="1" readingOrder="2"/>
    </xf>
    <xf numFmtId="0" fontId="22" fillId="0" borderId="0" xfId="0" applyFont="1" applyAlignment="1">
      <alignment horizontal="right" vertical="center" readingOrder="2"/>
    </xf>
    <xf numFmtId="0" fontId="3" fillId="0" borderId="0" xfId="0" applyFont="1" applyAlignment="1">
      <alignment horizontal="right" vertical="center" readingOrder="2"/>
    </xf>
    <xf numFmtId="164" fontId="3" fillId="0" borderId="0" xfId="1" applyNumberFormat="1" applyFont="1" applyAlignment="1">
      <alignment horizontal="right" vertical="center" readingOrder="2"/>
    </xf>
    <xf numFmtId="0" fontId="5" fillId="5" borderId="9" xfId="0" applyFont="1" applyFill="1" applyBorder="1" applyAlignment="1">
      <alignment horizontal="right" vertical="center" wrapText="1" readingOrder="2"/>
    </xf>
    <xf numFmtId="165" fontId="47" fillId="5" borderId="1" xfId="1" applyNumberFormat="1" applyFont="1" applyFill="1" applyBorder="1" applyAlignment="1">
      <alignment horizontal="right" vertical="center" wrapText="1" readingOrder="2"/>
    </xf>
    <xf numFmtId="165" fontId="48" fillId="0" borderId="1" xfId="1" applyNumberFormat="1" applyFont="1" applyBorder="1" applyAlignment="1">
      <alignment horizontal="right" vertical="center" wrapText="1" readingOrder="2"/>
    </xf>
    <xf numFmtId="165" fontId="48" fillId="0" borderId="1" xfId="1" applyNumberFormat="1" applyFont="1" applyFill="1" applyBorder="1" applyAlignment="1">
      <alignment horizontal="right" vertical="center" wrapText="1"/>
    </xf>
    <xf numFmtId="0" fontId="37" fillId="4" borderId="1" xfId="0" applyFont="1" applyFill="1" applyBorder="1" applyAlignment="1">
      <alignment horizontal="center" vertical="center" wrapText="1" readingOrder="1"/>
    </xf>
    <xf numFmtId="164" fontId="39" fillId="4" borderId="1" xfId="1" applyNumberFormat="1" applyFont="1" applyFill="1" applyBorder="1" applyAlignment="1">
      <alignment horizontal="center" vertical="center" wrapText="1" readingOrder="2"/>
    </xf>
    <xf numFmtId="164" fontId="37" fillId="4" borderId="1" xfId="1" applyNumberFormat="1" applyFont="1" applyFill="1" applyBorder="1" applyAlignment="1">
      <alignment horizontal="center" vertical="center" wrapText="1" readingOrder="2"/>
    </xf>
    <xf numFmtId="164" fontId="37" fillId="4" borderId="1" xfId="1" applyNumberFormat="1" applyFont="1" applyFill="1" applyBorder="1" applyAlignment="1">
      <alignment horizontal="center" vertical="center" readingOrder="2"/>
    </xf>
    <xf numFmtId="0" fontId="37" fillId="4" borderId="1" xfId="0" applyFont="1" applyFill="1" applyBorder="1" applyAlignment="1">
      <alignment vertical="center" readingOrder="2"/>
    </xf>
    <xf numFmtId="165" fontId="26" fillId="5" borderId="1" xfId="1" applyNumberFormat="1" applyFont="1" applyFill="1" applyBorder="1" applyAlignment="1">
      <alignment horizontal="right" vertical="top" wrapText="1" readingOrder="2"/>
    </xf>
    <xf numFmtId="43" fontId="5" fillId="5" borderId="1" xfId="0" applyNumberFormat="1" applyFont="1" applyFill="1" applyBorder="1" applyAlignment="1">
      <alignment horizontal="center" vertical="center" wrapText="1" readingOrder="2"/>
    </xf>
    <xf numFmtId="43" fontId="5" fillId="5" borderId="1" xfId="0" applyNumberFormat="1" applyFont="1" applyFill="1" applyBorder="1" applyAlignment="1">
      <alignment horizontal="right" vertical="center" wrapText="1" readingOrder="2"/>
    </xf>
    <xf numFmtId="164" fontId="3" fillId="0" borderId="0" xfId="0" applyNumberFormat="1" applyFont="1" applyBorder="1" applyAlignment="1">
      <alignment horizontal="right" vertical="center" readingOrder="2"/>
    </xf>
    <xf numFmtId="0" fontId="6" fillId="0" borderId="0" xfId="0" applyFont="1" applyAlignment="1">
      <alignment horizontal="right" readingOrder="2"/>
    </xf>
    <xf numFmtId="43" fontId="5" fillId="5" borderId="1" xfId="1" applyNumberFormat="1" applyFont="1" applyFill="1" applyBorder="1" applyAlignment="1">
      <alignment horizontal="right" vertical="center" wrapText="1" readingOrder="2"/>
    </xf>
    <xf numFmtId="0" fontId="2" fillId="8" borderId="1" xfId="0" applyFont="1" applyFill="1" applyBorder="1" applyAlignment="1">
      <alignment horizontal="center" vertical="center" readingOrder="2"/>
    </xf>
    <xf numFmtId="164" fontId="3" fillId="8" borderId="1" xfId="1" applyNumberFormat="1" applyFont="1" applyFill="1" applyBorder="1" applyAlignment="1">
      <alignment horizontal="center" vertical="center" wrapText="1" readingOrder="2"/>
    </xf>
    <xf numFmtId="0" fontId="9" fillId="5" borderId="1" xfId="0" applyFont="1" applyFill="1" applyBorder="1" applyAlignment="1">
      <alignment horizontal="center" vertical="center" wrapText="1" readingOrder="2"/>
    </xf>
    <xf numFmtId="0" fontId="6" fillId="5" borderId="1" xfId="0" applyFont="1" applyFill="1" applyBorder="1" applyAlignment="1">
      <alignment horizontal="center" vertical="center" readingOrder="2"/>
    </xf>
    <xf numFmtId="0" fontId="0" fillId="5" borderId="0" xfId="0" applyFont="1" applyFill="1" applyAlignment="1">
      <alignment horizontal="right" vertical="center" readingOrder="2"/>
    </xf>
    <xf numFmtId="0" fontId="6" fillId="0" borderId="1" xfId="1" applyNumberFormat="1" applyFont="1" applyFill="1" applyBorder="1" applyAlignment="1">
      <alignment horizontal="right" vertical="center" readingOrder="2"/>
    </xf>
    <xf numFmtId="164" fontId="6" fillId="0" borderId="1" xfId="1" applyNumberFormat="1" applyFont="1" applyFill="1" applyBorder="1" applyAlignment="1">
      <alignment horizontal="right" readingOrder="2"/>
    </xf>
    <xf numFmtId="0" fontId="8" fillId="0" borderId="0" xfId="0" applyFont="1" applyAlignment="1">
      <alignment horizontal="right" vertical="center" readingOrder="2"/>
    </xf>
    <xf numFmtId="164" fontId="0" fillId="5" borderId="1" xfId="1" applyNumberFormat="1" applyFont="1" applyFill="1" applyBorder="1" applyAlignment="1">
      <alignment horizontal="right" vertical="center" wrapText="1" readingOrder="2"/>
    </xf>
    <xf numFmtId="0" fontId="9" fillId="5" borderId="1" xfId="0" applyFont="1" applyFill="1" applyBorder="1" applyAlignment="1">
      <alignment horizontal="right" vertical="center" wrapText="1" readingOrder="2"/>
    </xf>
    <xf numFmtId="0" fontId="0" fillId="0" borderId="0" xfId="0" applyFont="1" applyAlignment="1">
      <alignment horizontal="right" readingOrder="2"/>
    </xf>
    <xf numFmtId="164" fontId="3" fillId="0" borderId="1" xfId="1" applyNumberFormat="1" applyFont="1" applyFill="1" applyBorder="1" applyAlignment="1">
      <alignment horizontal="right" vertical="center" readingOrder="2"/>
    </xf>
    <xf numFmtId="164" fontId="9" fillId="0" borderId="1" xfId="0" applyNumberFormat="1" applyFont="1" applyFill="1" applyBorder="1" applyAlignment="1">
      <alignment horizontal="right" vertical="center" readingOrder="2"/>
    </xf>
    <xf numFmtId="0" fontId="0" fillId="0" borderId="0" xfId="0" applyFont="1" applyAlignment="1">
      <alignment horizontal="right" vertical="center" readingOrder="2"/>
    </xf>
    <xf numFmtId="43" fontId="9" fillId="0" borderId="1" xfId="0" applyNumberFormat="1" applyFont="1" applyFill="1" applyBorder="1" applyAlignment="1">
      <alignment horizontal="right" vertical="center" readingOrder="2"/>
    </xf>
    <xf numFmtId="0" fontId="6" fillId="5" borderId="1" xfId="0" applyFont="1" applyFill="1" applyBorder="1" applyAlignment="1">
      <alignment horizontal="right" vertical="center" readingOrder="2"/>
    </xf>
    <xf numFmtId="164" fontId="6" fillId="0" borderId="1" xfId="1" applyNumberFormat="1" applyFont="1" applyBorder="1" applyAlignment="1">
      <alignment horizontal="right" vertical="center" readingOrder="2"/>
    </xf>
    <xf numFmtId="164" fontId="6" fillId="5" borderId="1" xfId="1" applyNumberFormat="1" applyFont="1" applyFill="1" applyBorder="1" applyAlignment="1">
      <alignment horizontal="right" vertical="center" readingOrder="2"/>
    </xf>
    <xf numFmtId="164" fontId="6" fillId="0" borderId="1" xfId="1" applyNumberFormat="1" applyFont="1" applyFill="1" applyBorder="1" applyAlignment="1">
      <alignment horizontal="right" vertical="center" readingOrder="2"/>
    </xf>
    <xf numFmtId="0" fontId="6" fillId="5" borderId="1" xfId="1" applyNumberFormat="1" applyFont="1" applyFill="1" applyBorder="1" applyAlignment="1">
      <alignment horizontal="right" vertical="center" readingOrder="2"/>
    </xf>
    <xf numFmtId="0" fontId="9" fillId="0" borderId="1" xfId="1" applyNumberFormat="1" applyFont="1" applyFill="1" applyBorder="1" applyAlignment="1">
      <alignment horizontal="right" vertical="center" wrapText="1" readingOrder="2"/>
    </xf>
    <xf numFmtId="0" fontId="6" fillId="6" borderId="1" xfId="0" applyFont="1" applyFill="1" applyBorder="1" applyAlignment="1">
      <alignment horizontal="right" vertical="center" readingOrder="2"/>
    </xf>
    <xf numFmtId="0" fontId="6" fillId="6" borderId="1" xfId="1" applyNumberFormat="1" applyFont="1" applyFill="1" applyBorder="1" applyAlignment="1">
      <alignment horizontal="right" vertical="center" readingOrder="2"/>
    </xf>
    <xf numFmtId="164" fontId="6" fillId="6" borderId="1" xfId="1" applyNumberFormat="1" applyFont="1" applyFill="1" applyBorder="1" applyAlignment="1">
      <alignment horizontal="right" vertical="center" readingOrder="2"/>
    </xf>
    <xf numFmtId="43" fontId="6" fillId="6" borderId="1" xfId="1" applyNumberFormat="1" applyFont="1" applyFill="1" applyBorder="1" applyAlignment="1">
      <alignment horizontal="right" vertical="center" readingOrder="2"/>
    </xf>
    <xf numFmtId="0" fontId="3" fillId="4" borderId="1" xfId="1" applyNumberFormat="1" applyFont="1" applyFill="1" applyBorder="1" applyAlignment="1">
      <alignment horizontal="right" vertical="center" readingOrder="2"/>
    </xf>
    <xf numFmtId="164" fontId="7" fillId="4" borderId="1" xfId="1" applyNumberFormat="1" applyFont="1" applyFill="1" applyBorder="1" applyAlignment="1">
      <alignment horizontal="right" vertical="center" readingOrder="2"/>
    </xf>
    <xf numFmtId="164" fontId="3" fillId="4" borderId="1" xfId="1" applyNumberFormat="1" applyFont="1" applyFill="1" applyBorder="1" applyAlignment="1">
      <alignment horizontal="right" readingOrder="2"/>
    </xf>
    <xf numFmtId="43" fontId="2" fillId="0" borderId="0" xfId="0" applyNumberFormat="1" applyFont="1" applyAlignment="1">
      <alignment horizontal="right" readingOrder="2"/>
    </xf>
    <xf numFmtId="164" fontId="6" fillId="0" borderId="0" xfId="1" applyNumberFormat="1" applyFont="1" applyAlignment="1">
      <alignment horizontal="right" readingOrder="2"/>
    </xf>
    <xf numFmtId="169" fontId="0" fillId="0" borderId="0" xfId="1" applyNumberFormat="1" applyFont="1" applyAlignment="1">
      <alignment horizontal="right" readingOrder="2"/>
    </xf>
    <xf numFmtId="0" fontId="0" fillId="5" borderId="1" xfId="0" applyFont="1" applyFill="1" applyBorder="1" applyAlignment="1">
      <alignment horizontal="center" vertical="center" readingOrder="2"/>
    </xf>
    <xf numFmtId="43" fontId="0" fillId="0" borderId="1" xfId="1" applyFont="1" applyFill="1" applyBorder="1" applyAlignment="1">
      <alignment horizontal="center" vertical="center" readingOrder="2"/>
    </xf>
    <xf numFmtId="1" fontId="0" fillId="0" borderId="1" xfId="1" applyNumberFormat="1" applyFont="1" applyBorder="1" applyAlignment="1">
      <alignment horizontal="center" vertical="center" readingOrder="2"/>
    </xf>
    <xf numFmtId="43" fontId="0" fillId="5" borderId="1" xfId="1" applyFont="1" applyFill="1" applyBorder="1" applyAlignment="1">
      <alignment horizontal="center" vertical="center" readingOrder="2"/>
    </xf>
    <xf numFmtId="164" fontId="0" fillId="5" borderId="1" xfId="1" applyNumberFormat="1" applyFont="1" applyFill="1" applyBorder="1" applyAlignment="1">
      <alignment horizontal="center" vertical="center" readingOrder="2"/>
    </xf>
    <xf numFmtId="43" fontId="0" fillId="0" borderId="1" xfId="1" applyNumberFormat="1" applyFont="1" applyFill="1" applyBorder="1" applyAlignment="1">
      <alignment horizontal="center" vertical="center" readingOrder="2"/>
    </xf>
    <xf numFmtId="0" fontId="3" fillId="8" borderId="1" xfId="0" applyFont="1" applyFill="1" applyBorder="1" applyAlignment="1">
      <alignment horizontal="center" vertical="center" wrapText="1" readingOrder="2"/>
    </xf>
    <xf numFmtId="164" fontId="3" fillId="8" borderId="1" xfId="1" applyNumberFormat="1" applyFont="1" applyFill="1" applyBorder="1" applyAlignment="1">
      <alignment horizontal="center" vertical="center" readingOrder="2"/>
    </xf>
    <xf numFmtId="0" fontId="4" fillId="0" borderId="0" xfId="0" applyFont="1" applyAlignment="1">
      <alignment horizontal="center" vertical="center" readingOrder="2"/>
    </xf>
    <xf numFmtId="0" fontId="13" fillId="21" borderId="1" xfId="0" applyFont="1" applyFill="1" applyBorder="1" applyAlignment="1">
      <alignment horizontal="center" vertical="center" readingOrder="2"/>
    </xf>
    <xf numFmtId="164" fontId="13" fillId="21" borderId="1" xfId="1" applyNumberFormat="1" applyFont="1" applyFill="1" applyBorder="1" applyAlignment="1">
      <alignment horizontal="center" vertical="center" readingOrder="2"/>
    </xf>
    <xf numFmtId="0" fontId="13" fillId="16" borderId="1" xfId="0" applyFont="1" applyFill="1" applyBorder="1" applyAlignment="1">
      <alignment horizontal="center" vertical="center" readingOrder="2"/>
    </xf>
    <xf numFmtId="164" fontId="13" fillId="16" borderId="1" xfId="1" applyNumberFormat="1" applyFont="1" applyFill="1" applyBorder="1" applyAlignment="1">
      <alignment horizontal="center" vertical="center" readingOrder="2"/>
    </xf>
    <xf numFmtId="0" fontId="2" fillId="16" borderId="1" xfId="0" applyFont="1" applyFill="1" applyBorder="1" applyAlignment="1">
      <alignment horizontal="right" vertical="center" readingOrder="2"/>
    </xf>
    <xf numFmtId="164" fontId="2" fillId="16" borderId="1" xfId="1" applyNumberFormat="1" applyFont="1" applyFill="1" applyBorder="1" applyAlignment="1">
      <alignment horizontal="right" vertical="center" readingOrder="2"/>
    </xf>
    <xf numFmtId="0" fontId="39" fillId="4" borderId="1" xfId="0" applyFont="1" applyFill="1" applyBorder="1" applyAlignment="1">
      <alignment horizontal="center" vertical="center" wrapText="1" readingOrder="2"/>
    </xf>
    <xf numFmtId="164" fontId="39" fillId="4" borderId="1" xfId="1" applyNumberFormat="1" applyFont="1" applyFill="1" applyBorder="1" applyAlignment="1">
      <alignment horizontal="center" vertical="center" readingOrder="2"/>
    </xf>
    <xf numFmtId="0" fontId="39" fillId="4" borderId="1" xfId="0" applyFont="1" applyFill="1" applyBorder="1" applyAlignment="1">
      <alignment horizontal="center" vertical="center" readingOrder="2"/>
    </xf>
    <xf numFmtId="164" fontId="39" fillId="0" borderId="0" xfId="0" applyNumberFormat="1" applyFont="1" applyBorder="1" applyAlignment="1">
      <alignment horizontal="center" vertical="center" readingOrder="2"/>
    </xf>
    <xf numFmtId="0" fontId="39" fillId="0" borderId="0" xfId="0" applyFont="1" applyAlignment="1">
      <alignment horizontal="center" readingOrder="2"/>
    </xf>
    <xf numFmtId="0" fontId="5" fillId="5" borderId="9" xfId="0" applyFont="1" applyFill="1" applyBorder="1" applyAlignment="1">
      <alignment horizontal="center" vertical="center" wrapText="1" readingOrder="2"/>
    </xf>
    <xf numFmtId="43" fontId="6" fillId="5" borderId="9" xfId="1" applyNumberFormat="1" applyFont="1" applyFill="1" applyBorder="1" applyAlignment="1">
      <alignment horizontal="center" vertical="center" readingOrder="2"/>
    </xf>
    <xf numFmtId="43" fontId="5" fillId="5" borderId="9" xfId="1" applyFont="1" applyFill="1" applyBorder="1" applyAlignment="1">
      <alignment horizontal="right" vertical="center" wrapText="1" readingOrder="2"/>
    </xf>
    <xf numFmtId="0" fontId="4" fillId="6" borderId="24" xfId="0" applyFont="1" applyFill="1" applyBorder="1" applyAlignment="1">
      <alignment horizontal="right" vertical="center" readingOrder="2"/>
    </xf>
    <xf numFmtId="164" fontId="4" fillId="6" borderId="24" xfId="1" applyNumberFormat="1" applyFont="1" applyFill="1" applyBorder="1" applyAlignment="1">
      <alignment horizontal="right" vertical="center" readingOrder="2"/>
    </xf>
    <xf numFmtId="164" fontId="2" fillId="6" borderId="24" xfId="1" applyNumberFormat="1" applyFont="1" applyFill="1" applyBorder="1" applyAlignment="1">
      <alignment horizontal="right" vertical="center" readingOrder="2"/>
    </xf>
    <xf numFmtId="43" fontId="2" fillId="6" borderId="24" xfId="1" applyNumberFormat="1" applyFont="1" applyFill="1" applyBorder="1" applyAlignment="1">
      <alignment horizontal="right" vertical="center" readingOrder="2"/>
    </xf>
    <xf numFmtId="0" fontId="5" fillId="5" borderId="0" xfId="0" applyFont="1" applyFill="1" applyBorder="1" applyAlignment="1">
      <alignment horizontal="right" vertical="center" wrapText="1" readingOrder="2"/>
    </xf>
    <xf numFmtId="0" fontId="0" fillId="0" borderId="0" xfId="0" applyFill="1" applyBorder="1" applyAlignment="1">
      <alignment horizontal="right" readingOrder="2"/>
    </xf>
    <xf numFmtId="0" fontId="21" fillId="18" borderId="0" xfId="0" applyFont="1" applyFill="1" applyBorder="1" applyAlignment="1">
      <alignment vertical="center" wrapText="1" readingOrder="2"/>
    </xf>
    <xf numFmtId="0" fontId="0" fillId="0" borderId="0" xfId="0" applyBorder="1" applyAlignment="1">
      <alignment horizontal="right" readingOrder="2"/>
    </xf>
    <xf numFmtId="0" fontId="2" fillId="0" borderId="0" xfId="2" applyFont="1" applyFill="1" applyBorder="1" applyAlignment="1">
      <alignment vertical="center" readingOrder="2"/>
    </xf>
    <xf numFmtId="0" fontId="21" fillId="14" borderId="0" xfId="0" applyFont="1" applyFill="1" applyBorder="1" applyAlignment="1">
      <alignment vertical="center" readingOrder="2"/>
    </xf>
    <xf numFmtId="164" fontId="51" fillId="10" borderId="1" xfId="1" applyNumberFormat="1" applyFont="1" applyFill="1" applyBorder="1" applyAlignment="1">
      <alignment horizontal="right" vertical="center" readingOrder="2"/>
    </xf>
    <xf numFmtId="43" fontId="51" fillId="10" borderId="1" xfId="1" applyNumberFormat="1" applyFont="1" applyFill="1" applyBorder="1" applyAlignment="1">
      <alignment horizontal="right" vertical="center" readingOrder="2"/>
    </xf>
    <xf numFmtId="164" fontId="52" fillId="0" borderId="0" xfId="0" applyNumberFormat="1" applyFont="1" applyBorder="1" applyAlignment="1">
      <alignment vertical="center" readingOrder="2"/>
    </xf>
    <xf numFmtId="0" fontId="4" fillId="20" borderId="1" xfId="0" applyFont="1" applyFill="1" applyBorder="1" applyAlignment="1">
      <alignment horizontal="right" vertical="center" readingOrder="2"/>
    </xf>
    <xf numFmtId="164" fontId="4" fillId="20" borderId="1" xfId="1" applyNumberFormat="1" applyFont="1" applyFill="1" applyBorder="1" applyAlignment="1">
      <alignment horizontal="right" vertical="center" readingOrder="2"/>
    </xf>
    <xf numFmtId="164" fontId="2" fillId="20" borderId="1" xfId="1" applyNumberFormat="1" applyFont="1" applyFill="1" applyBorder="1" applyAlignment="1">
      <alignment horizontal="right" vertical="center" readingOrder="2"/>
    </xf>
    <xf numFmtId="164" fontId="17" fillId="20" borderId="1" xfId="1" applyNumberFormat="1" applyFont="1" applyFill="1" applyBorder="1" applyAlignment="1">
      <alignment horizontal="right" vertical="center" readingOrder="2"/>
    </xf>
    <xf numFmtId="164" fontId="20" fillId="0" borderId="0" xfId="0" applyNumberFormat="1" applyFont="1" applyBorder="1" applyAlignment="1">
      <alignment vertical="center" readingOrder="2"/>
    </xf>
    <xf numFmtId="0" fontId="20" fillId="0" borderId="0" xfId="0" applyFont="1" applyBorder="1" applyAlignment="1">
      <alignment readingOrder="2"/>
    </xf>
    <xf numFmtId="164" fontId="6" fillId="0" borderId="1" xfId="1" applyNumberFormat="1" applyFont="1" applyFill="1" applyBorder="1" applyAlignment="1">
      <alignment horizontal="right"/>
    </xf>
    <xf numFmtId="164" fontId="12" fillId="0" borderId="0" xfId="1" applyNumberFormat="1" applyFont="1" applyBorder="1" applyAlignment="1">
      <alignment horizontal="left" vertical="center" readingOrder="1"/>
    </xf>
    <xf numFmtId="0" fontId="0" fillId="0" borderId="0" xfId="0" applyBorder="1" applyAlignment="1">
      <alignment horizontal="right" readingOrder="1"/>
    </xf>
    <xf numFmtId="0" fontId="0" fillId="0" borderId="1" xfId="0" applyFont="1" applyFill="1" applyBorder="1" applyAlignment="1">
      <alignment horizontal="right" vertical="center" wrapText="1" readingOrder="2"/>
    </xf>
    <xf numFmtId="43" fontId="0" fillId="0" borderId="1" xfId="1" applyFont="1" applyFill="1" applyBorder="1" applyAlignment="1">
      <alignment horizontal="right" vertical="center" wrapText="1" readingOrder="2"/>
    </xf>
    <xf numFmtId="0" fontId="2" fillId="10" borderId="1" xfId="0" applyFont="1" applyFill="1" applyBorder="1" applyAlignment="1">
      <alignment horizontal="right" vertical="center" readingOrder="2"/>
    </xf>
    <xf numFmtId="43" fontId="0" fillId="0" borderId="1" xfId="1" applyNumberFormat="1" applyFont="1" applyFill="1" applyBorder="1" applyAlignment="1">
      <alignment horizontal="right" vertical="center" wrapText="1" readingOrder="2"/>
    </xf>
    <xf numFmtId="43" fontId="6" fillId="0" borderId="1" xfId="1" applyNumberFormat="1" applyFont="1" applyFill="1" applyBorder="1" applyAlignment="1">
      <alignment horizontal="right" readingOrder="2"/>
    </xf>
    <xf numFmtId="0" fontId="2" fillId="0" borderId="0" xfId="0" applyFont="1" applyAlignment="1">
      <alignment horizontal="right" vertical="top" readingOrder="2"/>
    </xf>
    <xf numFmtId="0" fontId="30" fillId="16" borderId="1" xfId="0" applyFont="1" applyFill="1" applyBorder="1" applyAlignment="1">
      <alignment horizontal="center" vertical="center" wrapText="1" readingOrder="1"/>
    </xf>
    <xf numFmtId="0" fontId="22" fillId="0" borderId="1" xfId="0" applyFont="1" applyFill="1" applyBorder="1" applyAlignment="1">
      <alignment horizontal="right" vertical="center" wrapText="1" readingOrder="1"/>
    </xf>
    <xf numFmtId="0" fontId="22" fillId="6" borderId="1" xfId="0" applyFont="1" applyFill="1" applyBorder="1" applyAlignment="1">
      <alignment horizontal="right" vertical="center" wrapText="1" readingOrder="1"/>
    </xf>
    <xf numFmtId="0" fontId="22" fillId="3" borderId="1" xfId="0" applyFont="1" applyFill="1" applyBorder="1" applyAlignment="1">
      <alignment horizontal="center" vertical="center" wrapText="1" readingOrder="1"/>
    </xf>
    <xf numFmtId="164" fontId="1" fillId="0" borderId="1" xfId="1" applyNumberFormat="1" applyFont="1" applyFill="1" applyBorder="1" applyAlignment="1">
      <alignment horizontal="center" vertical="center" readingOrder="1"/>
    </xf>
    <xf numFmtId="0" fontId="22" fillId="0" borderId="1" xfId="0" applyFont="1" applyFill="1" applyBorder="1" applyAlignment="1">
      <alignment horizontal="center" vertical="center" wrapText="1" readingOrder="1"/>
    </xf>
    <xf numFmtId="0" fontId="53" fillId="3" borderId="1" xfId="0" applyFont="1" applyFill="1" applyBorder="1" applyAlignment="1">
      <alignment horizontal="center" vertical="center" wrapText="1" readingOrder="1"/>
    </xf>
    <xf numFmtId="0" fontId="50" fillId="3" borderId="1" xfId="0" applyFont="1" applyFill="1" applyBorder="1" applyAlignment="1">
      <alignment horizontal="center" vertical="center" wrapText="1" readingOrder="1"/>
    </xf>
    <xf numFmtId="0" fontId="6" fillId="0" borderId="0" xfId="0" applyFont="1" applyAlignment="1">
      <alignment horizontal="center" vertical="center" readingOrder="1"/>
    </xf>
    <xf numFmtId="0" fontId="53" fillId="0" borderId="1" xfId="0" applyFont="1" applyFill="1" applyBorder="1" applyAlignment="1">
      <alignment horizontal="right" vertical="center" wrapText="1" readingOrder="1"/>
    </xf>
    <xf numFmtId="164" fontId="8" fillId="0" borderId="1" xfId="1" applyNumberFormat="1" applyFont="1" applyFill="1" applyBorder="1" applyAlignment="1">
      <alignment horizontal="left" vertical="center" readingOrder="1"/>
    </xf>
    <xf numFmtId="164" fontId="8" fillId="6" borderId="1" xfId="1" applyNumberFormat="1" applyFont="1" applyFill="1" applyBorder="1" applyAlignment="1">
      <alignment horizontal="left" vertical="center" readingOrder="1"/>
    </xf>
    <xf numFmtId="0" fontId="22" fillId="0" borderId="1" xfId="0" applyFont="1" applyFill="1" applyBorder="1" applyAlignment="1">
      <alignment vertical="center" wrapText="1" readingOrder="1"/>
    </xf>
    <xf numFmtId="43" fontId="1" fillId="0" borderId="1" xfId="1" applyNumberFormat="1" applyFont="1" applyFill="1" applyBorder="1" applyAlignment="1">
      <alignment horizontal="right" vertical="center" readingOrder="1"/>
    </xf>
    <xf numFmtId="164" fontId="1" fillId="0" borderId="1" xfId="1" applyNumberFormat="1" applyFont="1" applyFill="1" applyBorder="1" applyAlignment="1">
      <alignment horizontal="center" vertical="center"/>
    </xf>
    <xf numFmtId="164" fontId="22" fillId="6" borderId="1" xfId="1" applyNumberFormat="1" applyFont="1" applyFill="1" applyBorder="1" applyAlignment="1">
      <alignment horizontal="right" vertical="center" wrapText="1" readingOrder="1"/>
    </xf>
    <xf numFmtId="0" fontId="22" fillId="0" borderId="0" xfId="0" applyFont="1" applyFill="1" applyBorder="1" applyAlignment="1">
      <alignment horizontal="right" vertical="center" wrapText="1" readingOrder="1"/>
    </xf>
    <xf numFmtId="0" fontId="22" fillId="0" borderId="0" xfId="0" applyFont="1" applyFill="1" applyBorder="1" applyAlignment="1">
      <alignment horizontal="right" vertical="center" readingOrder="1"/>
    </xf>
    <xf numFmtId="3" fontId="18" fillId="4" borderId="1" xfId="0" applyNumberFormat="1" applyFont="1" applyFill="1" applyBorder="1" applyAlignment="1">
      <alignment horizontal="left" vertical="center" readingOrder="1"/>
    </xf>
    <xf numFmtId="3" fontId="25" fillId="4" borderId="1" xfId="0" applyNumberFormat="1" applyFont="1" applyFill="1" applyBorder="1" applyAlignment="1">
      <alignment horizontal="center" vertical="center" readingOrder="1"/>
    </xf>
    <xf numFmtId="3" fontId="18" fillId="19" borderId="1" xfId="0" applyNumberFormat="1" applyFont="1" applyFill="1" applyBorder="1" applyAlignment="1">
      <alignment horizontal="left" vertical="center" readingOrder="1"/>
    </xf>
    <xf numFmtId="3" fontId="18" fillId="19" borderId="1" xfId="0" applyNumberFormat="1" applyFont="1" applyFill="1" applyBorder="1" applyAlignment="1">
      <alignment horizontal="center" vertical="center" readingOrder="1"/>
    </xf>
    <xf numFmtId="0" fontId="22" fillId="0" borderId="0" xfId="0" applyFont="1" applyFill="1" applyBorder="1" applyAlignment="1">
      <alignment horizontal="right" readingOrder="1"/>
    </xf>
    <xf numFmtId="0" fontId="16" fillId="0" borderId="1" xfId="0" applyFont="1" applyFill="1" applyBorder="1" applyAlignment="1">
      <alignment horizontal="center" vertical="center"/>
    </xf>
    <xf numFmtId="43" fontId="16" fillId="0" borderId="1" xfId="0" applyNumberFormat="1" applyFont="1" applyFill="1" applyBorder="1" applyAlignment="1">
      <alignment horizontal="left" vertical="center"/>
    </xf>
    <xf numFmtId="0" fontId="16" fillId="0" borderId="1" xfId="0" applyFont="1" applyFill="1" applyBorder="1" applyAlignment="1">
      <alignment horizontal="right" vertical="center"/>
    </xf>
    <xf numFmtId="164" fontId="15" fillId="5" borderId="1" xfId="1" applyNumberFormat="1" applyFont="1" applyFill="1" applyBorder="1" applyAlignment="1">
      <alignment horizontal="right" vertical="center" wrapText="1" readingOrder="1"/>
    </xf>
    <xf numFmtId="0" fontId="16" fillId="5" borderId="1" xfId="1" applyNumberFormat="1" applyFont="1" applyFill="1" applyBorder="1" applyAlignment="1">
      <alignment horizontal="center" vertical="center" readingOrder="1"/>
    </xf>
    <xf numFmtId="0" fontId="15" fillId="0" borderId="1" xfId="1" applyNumberFormat="1" applyFont="1" applyFill="1" applyBorder="1" applyAlignment="1">
      <alignment horizontal="right" vertical="center" wrapText="1" readingOrder="1"/>
    </xf>
    <xf numFmtId="164" fontId="15" fillId="0" borderId="1" xfId="1" applyNumberFormat="1" applyFont="1" applyFill="1" applyBorder="1" applyAlignment="1">
      <alignment horizontal="right" vertical="center" wrapText="1" readingOrder="1"/>
    </xf>
    <xf numFmtId="164" fontId="15" fillId="0" borderId="1" xfId="1" applyNumberFormat="1" applyFont="1" applyFill="1" applyBorder="1" applyAlignment="1">
      <alignment horizontal="center" vertical="center" wrapText="1" readingOrder="1"/>
    </xf>
    <xf numFmtId="0" fontId="32" fillId="17" borderId="1" xfId="0" applyFont="1" applyFill="1" applyBorder="1" applyAlignment="1">
      <alignment vertical="center" readingOrder="1"/>
    </xf>
    <xf numFmtId="164" fontId="32" fillId="17" borderId="1" xfId="1" applyNumberFormat="1" applyFont="1" applyFill="1" applyBorder="1" applyAlignment="1">
      <alignment horizontal="center" vertical="center" readingOrder="1"/>
    </xf>
    <xf numFmtId="164" fontId="34" fillId="21" borderId="1" xfId="1" applyNumberFormat="1" applyFont="1" applyFill="1" applyBorder="1" applyAlignment="1">
      <alignment horizontal="center" vertical="center" readingOrder="1"/>
    </xf>
    <xf numFmtId="164" fontId="32" fillId="21" borderId="1" xfId="1" applyNumberFormat="1" applyFont="1" applyFill="1" applyBorder="1" applyAlignment="1">
      <alignment horizontal="center" vertical="center" readingOrder="1"/>
    </xf>
    <xf numFmtId="164" fontId="33" fillId="21" borderId="1" xfId="1" applyNumberFormat="1" applyFont="1" applyFill="1" applyBorder="1" applyAlignment="1">
      <alignment horizontal="center" vertical="center" readingOrder="1"/>
    </xf>
    <xf numFmtId="0" fontId="6" fillId="0" borderId="1" xfId="0" applyFont="1" applyFill="1" applyBorder="1" applyAlignment="1">
      <alignment horizontal="right" vertical="center" wrapText="1" readingOrder="2"/>
    </xf>
    <xf numFmtId="0" fontId="6" fillId="0" borderId="1" xfId="0" applyFont="1" applyFill="1" applyBorder="1" applyAlignment="1">
      <alignment horizontal="center" vertical="center" wrapText="1" readingOrder="2"/>
    </xf>
    <xf numFmtId="43" fontId="6" fillId="0" borderId="1" xfId="1" applyNumberFormat="1" applyFont="1" applyFill="1" applyBorder="1" applyAlignment="1">
      <alignment horizontal="right" vertical="center" readingOrder="2"/>
    </xf>
    <xf numFmtId="0" fontId="6" fillId="0" borderId="1" xfId="0" applyFont="1" applyFill="1" applyBorder="1" applyAlignment="1">
      <alignment horizontal="right" vertical="center" readingOrder="2"/>
    </xf>
    <xf numFmtId="164" fontId="20" fillId="8" borderId="1" xfId="1" applyNumberFormat="1" applyFont="1" applyFill="1" applyBorder="1" applyAlignment="1">
      <alignment horizontal="right" vertical="center" readingOrder="2"/>
    </xf>
    <xf numFmtId="0" fontId="54" fillId="0" borderId="1" xfId="1" applyNumberFormat="1" applyFont="1" applyFill="1" applyBorder="1" applyAlignment="1">
      <alignment horizontal="right" vertical="center" wrapText="1" readingOrder="2"/>
    </xf>
    <xf numFmtId="164" fontId="9" fillId="0" borderId="1" xfId="1" applyNumberFormat="1" applyFont="1" applyFill="1" applyBorder="1" applyAlignment="1">
      <alignment horizontal="right" vertical="center" wrapText="1" readingOrder="2"/>
    </xf>
    <xf numFmtId="0" fontId="6" fillId="5" borderId="1" xfId="0" applyFont="1" applyFill="1" applyBorder="1" applyAlignment="1">
      <alignment horizontal="right" vertical="center" wrapText="1" readingOrder="2"/>
    </xf>
    <xf numFmtId="0" fontId="6" fillId="5" borderId="1" xfId="0" applyFont="1" applyFill="1" applyBorder="1" applyAlignment="1">
      <alignment horizontal="right" vertical="top" wrapText="1" readingOrder="2"/>
    </xf>
    <xf numFmtId="164" fontId="6" fillId="0" borderId="1" xfId="0" applyNumberFormat="1" applyFont="1" applyBorder="1" applyAlignment="1">
      <alignment vertical="top" wrapText="1" readingOrder="2"/>
    </xf>
    <xf numFmtId="164" fontId="0" fillId="0" borderId="1" xfId="1" applyNumberFormat="1" applyFont="1" applyFill="1" applyBorder="1" applyAlignment="1">
      <alignment horizontal="right" vertical="center" wrapText="1" readingOrder="2"/>
    </xf>
    <xf numFmtId="164" fontId="2" fillId="4" borderId="1" xfId="1" applyNumberFormat="1" applyFont="1" applyFill="1" applyBorder="1" applyAlignment="1">
      <alignment horizontal="right" vertical="center" readingOrder="2"/>
    </xf>
    <xf numFmtId="164" fontId="2" fillId="10" borderId="1" xfId="1" applyNumberFormat="1" applyFont="1" applyFill="1" applyBorder="1" applyAlignment="1">
      <alignment horizontal="right" vertical="center" readingOrder="2"/>
    </xf>
    <xf numFmtId="43" fontId="11" fillId="0" borderId="0" xfId="1" applyFont="1" applyAlignment="1">
      <alignment horizontal="center" vertical="top" readingOrder="2"/>
    </xf>
    <xf numFmtId="0" fontId="14" fillId="0" borderId="0" xfId="0" applyNumberFormat="1" applyFont="1" applyFill="1" applyBorder="1" applyAlignment="1">
      <alignment horizontal="right" vertical="center" readingOrder="2"/>
    </xf>
    <xf numFmtId="0" fontId="55" fillId="0" borderId="1" xfId="0" applyFont="1" applyFill="1" applyBorder="1" applyAlignment="1">
      <alignment vertical="center" wrapText="1" readingOrder="1"/>
    </xf>
    <xf numFmtId="164" fontId="55" fillId="0" borderId="1" xfId="0" applyNumberFormat="1" applyFont="1" applyFill="1" applyBorder="1" applyAlignment="1">
      <alignment vertical="center" wrapText="1" readingOrder="1"/>
    </xf>
    <xf numFmtId="164" fontId="1" fillId="0" borderId="1" xfId="1" applyNumberFormat="1" applyFont="1" applyFill="1" applyBorder="1" applyAlignment="1">
      <alignment horizontal="right" vertical="center" readingOrder="2"/>
    </xf>
    <xf numFmtId="3" fontId="28" fillId="0" borderId="1" xfId="0" applyNumberFormat="1" applyFont="1" applyFill="1" applyBorder="1" applyAlignment="1">
      <alignment horizontal="center" vertical="center" readingOrder="1"/>
    </xf>
    <xf numFmtId="3" fontId="55" fillId="0" borderId="1" xfId="0" applyNumberFormat="1" applyFont="1" applyFill="1" applyBorder="1" applyAlignment="1">
      <alignment horizontal="center" vertical="center" readingOrder="1"/>
    </xf>
    <xf numFmtId="0" fontId="4" fillId="0" borderId="1" xfId="0" applyFont="1" applyFill="1" applyBorder="1" applyAlignment="1">
      <alignment vertical="top"/>
    </xf>
    <xf numFmtId="0" fontId="4" fillId="0" borderId="1" xfId="0" applyFont="1" applyFill="1" applyBorder="1" applyAlignment="1">
      <alignment vertical="center"/>
    </xf>
    <xf numFmtId="0" fontId="56" fillId="0" borderId="1" xfId="0" applyNumberFormat="1" applyFont="1" applyFill="1" applyBorder="1" applyAlignment="1">
      <alignment horizontal="right" vertical="center"/>
    </xf>
    <xf numFmtId="164" fontId="4" fillId="0" borderId="1" xfId="0" applyNumberFormat="1" applyFont="1" applyFill="1" applyBorder="1" applyAlignment="1">
      <alignment vertical="top"/>
    </xf>
    <xf numFmtId="0" fontId="0" fillId="0" borderId="1" xfId="0" applyFont="1" applyFill="1" applyBorder="1" applyAlignment="1"/>
    <xf numFmtId="164" fontId="1" fillId="0" borderId="1" xfId="1" applyNumberFormat="1" applyFont="1" applyFill="1" applyBorder="1" applyAlignment="1"/>
    <xf numFmtId="0" fontId="4" fillId="0" borderId="1" xfId="0" applyNumberFormat="1" applyFont="1" applyFill="1" applyBorder="1" applyAlignment="1">
      <alignment horizontal="right"/>
    </xf>
    <xf numFmtId="0" fontId="4" fillId="0" borderId="1" xfId="0" applyFont="1" applyFill="1" applyBorder="1" applyAlignment="1">
      <alignment horizontal="left" vertical="top"/>
    </xf>
    <xf numFmtId="0" fontId="4" fillId="0" borderId="1" xfId="0" applyFont="1" applyFill="1" applyBorder="1" applyAlignment="1"/>
    <xf numFmtId="0" fontId="4" fillId="0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right" vertical="top"/>
    </xf>
    <xf numFmtId="164" fontId="4" fillId="0" borderId="1" xfId="0" applyNumberFormat="1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center" vertical="top"/>
    </xf>
    <xf numFmtId="0" fontId="0" fillId="0" borderId="1" xfId="0" applyFont="1" applyFill="1" applyBorder="1" applyAlignment="1">
      <alignment vertical="top"/>
    </xf>
    <xf numFmtId="0" fontId="4" fillId="0" borderId="1" xfId="0" applyFont="1" applyFill="1" applyBorder="1" applyAlignment="1">
      <alignment horizontal="right" vertical="top"/>
    </xf>
    <xf numFmtId="0" fontId="12" fillId="0" borderId="1" xfId="0" applyFont="1" applyFill="1" applyBorder="1" applyAlignment="1">
      <alignment vertical="top" wrapText="1"/>
    </xf>
    <xf numFmtId="0" fontId="0" fillId="0" borderId="1" xfId="0" applyFont="1" applyFill="1" applyBorder="1" applyAlignment="1">
      <alignment horizontal="right" readingOrder="1"/>
    </xf>
    <xf numFmtId="43" fontId="0" fillId="0" borderId="1" xfId="0" applyNumberFormat="1" applyFont="1" applyFill="1" applyBorder="1" applyAlignment="1">
      <alignment horizontal="right" readingOrder="1"/>
    </xf>
    <xf numFmtId="43" fontId="4" fillId="0" borderId="1" xfId="0" applyNumberFormat="1" applyFont="1" applyFill="1" applyBorder="1" applyAlignment="1"/>
    <xf numFmtId="165" fontId="18" fillId="20" borderId="1" xfId="1" applyNumberFormat="1" applyFont="1" applyFill="1" applyBorder="1" applyAlignment="1">
      <alignment horizontal="center" vertical="center" wrapText="1"/>
    </xf>
    <xf numFmtId="0" fontId="14" fillId="0" borderId="0" xfId="0" applyNumberFormat="1" applyFont="1" applyFill="1" applyBorder="1" applyAlignment="1">
      <alignment horizontal="right" vertical="center" readingOrder="2"/>
    </xf>
    <xf numFmtId="165" fontId="3" fillId="15" borderId="1" xfId="1" applyNumberFormat="1" applyFont="1" applyFill="1" applyBorder="1" applyAlignment="1">
      <alignment horizontal="center" vertical="center" readingOrder="2"/>
    </xf>
    <xf numFmtId="164" fontId="5" fillId="5" borderId="1" xfId="0" applyNumberFormat="1" applyFont="1" applyFill="1" applyBorder="1" applyAlignment="1">
      <alignment horizontal="right" vertical="center" wrapText="1" readingOrder="2"/>
    </xf>
    <xf numFmtId="0" fontId="2" fillId="0" borderId="0" xfId="0" applyNumberFormat="1" applyFont="1" applyBorder="1" applyAlignment="1">
      <alignment horizontal="right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vertical="top"/>
    </xf>
    <xf numFmtId="0" fontId="2" fillId="0" borderId="0" xfId="0" applyNumberFormat="1" applyFont="1" applyBorder="1" applyAlignment="1">
      <alignment vertical="top" wrapText="1"/>
    </xf>
    <xf numFmtId="0" fontId="2" fillId="0" borderId="0" xfId="0" applyFont="1" applyBorder="1" applyAlignment="1">
      <alignment horizontal="right" vertical="top"/>
    </xf>
    <xf numFmtId="0" fontId="2" fillId="0" borderId="0" xfId="0" applyFont="1" applyBorder="1" applyAlignment="1">
      <alignment horizontal="center" vertical="top"/>
    </xf>
    <xf numFmtId="165" fontId="18" fillId="6" borderId="1" xfId="1" applyNumberFormat="1" applyFont="1" applyFill="1" applyBorder="1" applyAlignment="1">
      <alignment horizontal="center" vertical="center" wrapText="1"/>
    </xf>
    <xf numFmtId="165" fontId="18" fillId="6" borderId="1" xfId="1" applyNumberFormat="1" applyFont="1" applyFill="1" applyBorder="1" applyAlignment="1">
      <alignment vertical="center" wrapText="1"/>
    </xf>
    <xf numFmtId="164" fontId="26" fillId="5" borderId="7" xfId="1" applyNumberFormat="1" applyFont="1" applyFill="1" applyBorder="1" applyAlignment="1">
      <alignment horizontal="center" vertical="center" wrapText="1"/>
    </xf>
    <xf numFmtId="164" fontId="5" fillId="5" borderId="1" xfId="0" applyNumberFormat="1" applyFont="1" applyFill="1" applyBorder="1" applyAlignment="1">
      <alignment horizontal="center" vertical="center" wrapText="1" readingOrder="2"/>
    </xf>
    <xf numFmtId="43" fontId="5" fillId="0" borderId="1" xfId="1" applyFont="1" applyFill="1" applyBorder="1" applyAlignment="1">
      <alignment horizontal="right" vertical="center" wrapText="1" readingOrder="2"/>
    </xf>
    <xf numFmtId="43" fontId="0" fillId="5" borderId="1" xfId="1" applyFont="1" applyFill="1" applyBorder="1" applyAlignment="1">
      <alignment horizontal="right" vertical="center" wrapText="1" readingOrder="2"/>
    </xf>
    <xf numFmtId="43" fontId="9" fillId="0" borderId="1" xfId="1" applyNumberFormat="1" applyFont="1" applyFill="1" applyBorder="1" applyAlignment="1">
      <alignment horizontal="right" vertical="center" wrapText="1" readingOrder="2"/>
    </xf>
    <xf numFmtId="0" fontId="16" fillId="0" borderId="1" xfId="0" applyFont="1" applyFill="1" applyBorder="1" applyAlignment="1">
      <alignment horizontal="right" vertical="center" wrapText="1"/>
    </xf>
    <xf numFmtId="0" fontId="2" fillId="0" borderId="0" xfId="0" applyFont="1" applyAlignment="1">
      <alignment horizontal="right" vertical="top" readingOrder="2"/>
    </xf>
    <xf numFmtId="164" fontId="6" fillId="9" borderId="1" xfId="1" applyNumberFormat="1" applyFont="1" applyFill="1" applyBorder="1" applyAlignment="1">
      <alignment horizontal="right" vertical="center" readingOrder="2"/>
    </xf>
    <xf numFmtId="172" fontId="57" fillId="10" borderId="1" xfId="1" applyNumberFormat="1" applyFont="1" applyFill="1" applyBorder="1" applyAlignment="1">
      <alignment horizontal="right" vertical="center" readingOrder="2"/>
    </xf>
    <xf numFmtId="164" fontId="0" fillId="5" borderId="1" xfId="1" applyNumberFormat="1" applyFont="1" applyFill="1" applyBorder="1" applyAlignment="1">
      <alignment horizontal="right" vertical="center" readingOrder="2"/>
    </xf>
    <xf numFmtId="43" fontId="6" fillId="5" borderId="1" xfId="1" applyNumberFormat="1" applyFont="1" applyFill="1" applyBorder="1" applyAlignment="1">
      <alignment horizontal="right" vertical="center" readingOrder="2"/>
    </xf>
    <xf numFmtId="164" fontId="6" fillId="5" borderId="1" xfId="1" applyNumberFormat="1" applyFont="1" applyFill="1" applyBorder="1" applyAlignment="1">
      <alignment horizontal="right" readingOrder="2"/>
    </xf>
    <xf numFmtId="43" fontId="6" fillId="5" borderId="1" xfId="1" applyFont="1" applyFill="1" applyBorder="1" applyAlignment="1">
      <alignment horizontal="right" vertical="center" readingOrder="2"/>
    </xf>
    <xf numFmtId="0" fontId="15" fillId="0" borderId="1" xfId="0" applyFont="1" applyFill="1" applyBorder="1" applyAlignment="1">
      <alignment horizontal="right" vertical="center" wrapText="1"/>
    </xf>
    <xf numFmtId="43" fontId="2" fillId="10" borderId="1" xfId="1" applyFont="1" applyFill="1" applyBorder="1" applyAlignment="1">
      <alignment horizontal="right" vertical="center" readingOrder="2"/>
    </xf>
    <xf numFmtId="0" fontId="41" fillId="0" borderId="0" xfId="0" applyFont="1" applyAlignment="1">
      <alignment wrapText="1"/>
    </xf>
    <xf numFmtId="0" fontId="41" fillId="0" borderId="0" xfId="0" applyFont="1" applyBorder="1"/>
    <xf numFmtId="0" fontId="41" fillId="0" borderId="0" xfId="0" applyFont="1" applyBorder="1" applyAlignment="1">
      <alignment wrapText="1"/>
    </xf>
    <xf numFmtId="0" fontId="41" fillId="0" borderId="0" xfId="0" applyFont="1" applyBorder="1" applyAlignment="1"/>
    <xf numFmtId="0" fontId="41" fillId="0" borderId="0" xfId="0" applyFont="1" applyBorder="1" applyAlignment="1">
      <alignment vertical="center"/>
    </xf>
    <xf numFmtId="0" fontId="41" fillId="0" borderId="0" xfId="0" applyFont="1" applyBorder="1" applyAlignment="1">
      <alignment vertical="center" wrapText="1"/>
    </xf>
    <xf numFmtId="0" fontId="58" fillId="0" borderId="0" xfId="0" applyFont="1" applyBorder="1"/>
    <xf numFmtId="0" fontId="58" fillId="0" borderId="5" xfId="0" applyFont="1" applyBorder="1" applyAlignment="1"/>
    <xf numFmtId="0" fontId="60" fillId="0" borderId="5" xfId="0" applyFont="1" applyBorder="1" applyAlignment="1"/>
    <xf numFmtId="3" fontId="58" fillId="5" borderId="0" xfId="0" applyNumberFormat="1" applyFont="1" applyFill="1" applyBorder="1" applyAlignment="1">
      <alignment horizontal="center" vertical="center"/>
    </xf>
    <xf numFmtId="0" fontId="58" fillId="0" borderId="0" xfId="0" applyFont="1" applyBorder="1" applyAlignment="1"/>
    <xf numFmtId="0" fontId="39" fillId="0" borderId="0" xfId="0" applyFont="1" applyBorder="1" applyAlignment="1"/>
    <xf numFmtId="0" fontId="58" fillId="0" borderId="0" xfId="0" applyFont="1"/>
    <xf numFmtId="164" fontId="58" fillId="5" borderId="1" xfId="1" applyNumberFormat="1" applyFont="1" applyFill="1" applyBorder="1" applyAlignment="1">
      <alignment horizontal="center" textRotation="90" readingOrder="2"/>
    </xf>
    <xf numFmtId="173" fontId="14" fillId="0" borderId="1" xfId="1" applyNumberFormat="1" applyFont="1" applyFill="1" applyBorder="1" applyAlignment="1">
      <alignment horizontal="center" vertical="center" textRotation="90" wrapText="1"/>
    </xf>
    <xf numFmtId="3" fontId="50" fillId="0" borderId="1" xfId="1" applyNumberFormat="1" applyFont="1" applyFill="1" applyBorder="1" applyAlignment="1">
      <alignment horizontal="center" vertical="center" textRotation="90" wrapText="1"/>
    </xf>
    <xf numFmtId="173" fontId="50" fillId="0" borderId="1" xfId="1" applyNumberFormat="1" applyFont="1" applyFill="1" applyBorder="1" applyAlignment="1">
      <alignment horizontal="center" vertical="center" textRotation="90" wrapText="1"/>
    </xf>
    <xf numFmtId="3" fontId="14" fillId="0" borderId="1" xfId="1" applyNumberFormat="1" applyFont="1" applyFill="1" applyBorder="1" applyAlignment="1">
      <alignment horizontal="center" vertical="center" textRotation="90" wrapText="1"/>
    </xf>
    <xf numFmtId="164" fontId="14" fillId="0" borderId="1" xfId="1" applyNumberFormat="1" applyFont="1" applyBorder="1" applyAlignment="1">
      <alignment horizontal="center" vertical="center" textRotation="90" wrapText="1"/>
    </xf>
    <xf numFmtId="166" fontId="50" fillId="5" borderId="1" xfId="4" applyNumberFormat="1" applyFont="1" applyFill="1" applyBorder="1" applyAlignment="1">
      <alignment horizontal="center" vertical="center" textRotation="90" wrapText="1"/>
    </xf>
    <xf numFmtId="0" fontId="50" fillId="5" borderId="1" xfId="4" applyFont="1" applyFill="1" applyBorder="1" applyAlignment="1">
      <alignment horizontal="center" vertical="center" textRotation="90" wrapText="1"/>
    </xf>
    <xf numFmtId="0" fontId="39" fillId="5" borderId="1" xfId="0" applyFont="1" applyFill="1" applyBorder="1" applyAlignment="1" applyProtection="1">
      <alignment horizontal="center" vertical="center" textRotation="90" wrapText="1"/>
      <protection locked="0"/>
    </xf>
    <xf numFmtId="0" fontId="50" fillId="0" borderId="1" xfId="4" applyFont="1" applyBorder="1" applyAlignment="1">
      <alignment horizontal="center" vertical="center" textRotation="90" wrapText="1"/>
    </xf>
    <xf numFmtId="0" fontId="39" fillId="5" borderId="1" xfId="0" applyFont="1" applyFill="1" applyBorder="1" applyAlignment="1">
      <alignment horizontal="right" vertical="center" wrapText="1"/>
    </xf>
    <xf numFmtId="0" fontId="39" fillId="5" borderId="1" xfId="0" applyFont="1" applyFill="1" applyBorder="1" applyAlignment="1" applyProtection="1">
      <alignment horizontal="center" vertical="center" wrapText="1"/>
      <protection locked="0"/>
    </xf>
    <xf numFmtId="0" fontId="61" fillId="0" borderId="1" xfId="4" applyNumberFormat="1" applyFont="1" applyBorder="1" applyAlignment="1">
      <alignment horizontal="center" vertical="center" wrapText="1"/>
    </xf>
    <xf numFmtId="0" fontId="58" fillId="5" borderId="1" xfId="0" applyFont="1" applyFill="1" applyBorder="1" applyAlignment="1">
      <alignment horizontal="right" vertical="center" textRotation="90"/>
    </xf>
    <xf numFmtId="0" fontId="58" fillId="5" borderId="1" xfId="0" applyFont="1" applyFill="1" applyBorder="1" applyAlignment="1">
      <alignment horizontal="center" vertical="center" textRotation="90" wrapText="1"/>
    </xf>
    <xf numFmtId="0" fontId="41" fillId="0" borderId="0" xfId="0" applyFont="1" applyAlignment="1">
      <alignment horizontal="center" vertical="center"/>
    </xf>
    <xf numFmtId="0" fontId="38" fillId="0" borderId="0" xfId="0" applyFont="1" applyFill="1" applyBorder="1" applyAlignment="1">
      <alignment horizontal="center" vertical="center" textRotation="90" wrapText="1"/>
    </xf>
    <xf numFmtId="0" fontId="41" fillId="0" borderId="0" xfId="0" applyFont="1" applyBorder="1" applyAlignment="1">
      <alignment horizontal="right"/>
    </xf>
    <xf numFmtId="0" fontId="41" fillId="0" borderId="0" xfId="0" applyFont="1" applyAlignment="1">
      <alignment horizontal="right"/>
    </xf>
    <xf numFmtId="0" fontId="62" fillId="0" borderId="0" xfId="0" applyFont="1" applyAlignment="1">
      <alignment horizontal="center"/>
    </xf>
    <xf numFmtId="0" fontId="62" fillId="0" borderId="0" xfId="0" applyFont="1" applyAlignment="1">
      <alignment horizontal="center" vertical="top"/>
    </xf>
    <xf numFmtId="0" fontId="58" fillId="11" borderId="11" xfId="0" applyFont="1" applyFill="1" applyBorder="1" applyAlignment="1">
      <alignment horizontal="center" vertical="center" textRotation="90"/>
    </xf>
    <xf numFmtId="0" fontId="58" fillId="11" borderId="11" xfId="0" applyFont="1" applyFill="1" applyBorder="1" applyAlignment="1">
      <alignment horizontal="center" vertical="center"/>
    </xf>
    <xf numFmtId="0" fontId="58" fillId="11" borderId="11" xfId="0" applyFont="1" applyFill="1" applyBorder="1" applyAlignment="1">
      <alignment horizontal="center" vertical="center" wrapText="1"/>
    </xf>
    <xf numFmtId="0" fontId="58" fillId="11" borderId="11" xfId="0" applyFont="1" applyFill="1" applyBorder="1" applyAlignment="1">
      <alignment horizontal="center" vertical="center" textRotation="90" wrapText="1"/>
    </xf>
    <xf numFmtId="0" fontId="42" fillId="11" borderId="11" xfId="0" applyFont="1" applyFill="1" applyBorder="1" applyAlignment="1">
      <alignment horizontal="center" vertical="center"/>
    </xf>
    <xf numFmtId="0" fontId="37" fillId="11" borderId="11" xfId="0" applyFont="1" applyFill="1" applyBorder="1" applyAlignment="1">
      <alignment horizontal="center" vertical="center" textRotation="90"/>
    </xf>
    <xf numFmtId="9" fontId="13" fillId="21" borderId="1" xfId="5" applyFont="1" applyFill="1" applyBorder="1" applyAlignment="1">
      <alignment horizontal="center" vertical="center" readingOrder="2"/>
    </xf>
    <xf numFmtId="9" fontId="3" fillId="6" borderId="1" xfId="5" applyFont="1" applyFill="1" applyBorder="1" applyAlignment="1">
      <alignment horizontal="center" vertical="center" readingOrder="2"/>
    </xf>
    <xf numFmtId="165" fontId="18" fillId="20" borderId="1" xfId="1" applyNumberFormat="1" applyFont="1" applyFill="1" applyBorder="1" applyAlignment="1">
      <alignment horizontal="center" vertical="center" wrapText="1"/>
    </xf>
    <xf numFmtId="165" fontId="18" fillId="6" borderId="1" xfId="1" applyNumberFormat="1" applyFont="1" applyFill="1" applyBorder="1" applyAlignment="1">
      <alignment horizontal="center" vertical="center" wrapText="1"/>
    </xf>
    <xf numFmtId="0" fontId="14" fillId="0" borderId="0" xfId="0" applyNumberFormat="1" applyFont="1" applyFill="1" applyBorder="1" applyAlignment="1">
      <alignment horizontal="right" vertical="center" readingOrder="1"/>
    </xf>
    <xf numFmtId="165" fontId="18" fillId="20" borderId="7" xfId="1" applyNumberFormat="1" applyFont="1" applyFill="1" applyBorder="1" applyAlignment="1">
      <alignment horizontal="center" vertical="center" wrapText="1"/>
    </xf>
    <xf numFmtId="165" fontId="18" fillId="4" borderId="21" xfId="1" applyNumberFormat="1" applyFont="1" applyFill="1" applyBorder="1" applyAlignment="1">
      <alignment horizontal="right" vertical="center" wrapText="1"/>
    </xf>
    <xf numFmtId="165" fontId="18" fillId="4" borderId="6" xfId="1" applyNumberFormat="1" applyFont="1" applyFill="1" applyBorder="1" applyAlignment="1">
      <alignment horizontal="right" vertical="center" wrapText="1"/>
    </xf>
    <xf numFmtId="165" fontId="18" fillId="4" borderId="23" xfId="1" applyNumberFormat="1" applyFont="1" applyFill="1" applyBorder="1" applyAlignment="1">
      <alignment horizontal="right" vertical="center" wrapText="1"/>
    </xf>
    <xf numFmtId="0" fontId="18" fillId="4" borderId="21" xfId="4" applyFont="1" applyFill="1" applyBorder="1" applyAlignment="1">
      <alignment horizontal="right" vertical="center" wrapText="1"/>
    </xf>
    <xf numFmtId="0" fontId="18" fillId="4" borderId="6" xfId="4" applyFont="1" applyFill="1" applyBorder="1" applyAlignment="1">
      <alignment horizontal="right" vertical="center" wrapText="1"/>
    </xf>
    <xf numFmtId="0" fontId="18" fillId="4" borderId="23" xfId="4" applyFont="1" applyFill="1" applyBorder="1" applyAlignment="1">
      <alignment horizontal="right" vertical="center" wrapText="1"/>
    </xf>
    <xf numFmtId="0" fontId="3" fillId="0" borderId="0" xfId="0" applyFont="1" applyFill="1" applyAlignment="1">
      <alignment horizontal="center" vertical="center"/>
    </xf>
    <xf numFmtId="0" fontId="3" fillId="0" borderId="22" xfId="0" applyFont="1" applyFill="1" applyBorder="1" applyAlignment="1">
      <alignment horizontal="center" vertical="center"/>
    </xf>
    <xf numFmtId="0" fontId="14" fillId="0" borderId="15" xfId="4" applyFont="1" applyFill="1" applyBorder="1" applyAlignment="1">
      <alignment horizontal="center" vertical="center" wrapText="1"/>
    </xf>
    <xf numFmtId="0" fontId="14" fillId="0" borderId="16" xfId="4" applyFont="1" applyFill="1" applyBorder="1" applyAlignment="1">
      <alignment horizontal="center" vertical="center" wrapText="1"/>
    </xf>
    <xf numFmtId="0" fontId="14" fillId="0" borderId="17" xfId="4" applyFont="1" applyFill="1" applyBorder="1" applyAlignment="1">
      <alignment horizontal="center" vertical="center" wrapText="1"/>
    </xf>
    <xf numFmtId="0" fontId="27" fillId="10" borderId="7" xfId="0" applyFont="1" applyFill="1" applyBorder="1" applyAlignment="1">
      <alignment horizontal="center" vertical="center" wrapText="1" readingOrder="2"/>
    </xf>
    <xf numFmtId="0" fontId="27" fillId="10" borderId="1" xfId="0" applyFont="1" applyFill="1" applyBorder="1" applyAlignment="1">
      <alignment horizontal="center" vertical="center" wrapText="1" readingOrder="2"/>
    </xf>
    <xf numFmtId="165" fontId="18" fillId="6" borderId="18" xfId="1" applyNumberFormat="1" applyFont="1" applyFill="1" applyBorder="1" applyAlignment="1">
      <alignment horizontal="center" vertical="center" wrapText="1"/>
    </xf>
    <xf numFmtId="165" fontId="18" fillId="6" borderId="19" xfId="1" applyNumberFormat="1" applyFont="1" applyFill="1" applyBorder="1" applyAlignment="1">
      <alignment horizontal="center" vertical="center" wrapText="1"/>
    </xf>
    <xf numFmtId="0" fontId="43" fillId="10" borderId="1" xfId="0" applyFont="1" applyFill="1" applyBorder="1" applyAlignment="1">
      <alignment horizontal="center" vertical="center" wrapText="1" readingOrder="2"/>
    </xf>
    <xf numFmtId="0" fontId="2" fillId="0" borderId="9" xfId="2" applyFont="1" applyFill="1" applyBorder="1" applyAlignment="1">
      <alignment horizontal="center" vertical="center" readingOrder="2"/>
    </xf>
    <xf numFmtId="0" fontId="40" fillId="3" borderId="1" xfId="0" applyFont="1" applyFill="1" applyBorder="1" applyAlignment="1">
      <alignment horizontal="center" vertical="top" readingOrder="2"/>
    </xf>
    <xf numFmtId="0" fontId="42" fillId="14" borderId="1" xfId="0" applyFont="1" applyFill="1" applyBorder="1" applyAlignment="1">
      <alignment horizontal="right" vertical="center"/>
    </xf>
    <xf numFmtId="0" fontId="2" fillId="6" borderId="1" xfId="0" applyFont="1" applyFill="1" applyBorder="1" applyAlignment="1">
      <alignment horizontal="center" vertical="center" readingOrder="2"/>
    </xf>
    <xf numFmtId="164" fontId="13" fillId="6" borderId="2" xfId="1" applyNumberFormat="1" applyFont="1" applyFill="1" applyBorder="1" applyAlignment="1">
      <alignment horizontal="center" vertical="center" wrapText="1" readingOrder="2"/>
    </xf>
    <xf numFmtId="164" fontId="13" fillId="6" borderId="3" xfId="1" applyNumberFormat="1" applyFont="1" applyFill="1" applyBorder="1" applyAlignment="1">
      <alignment horizontal="center" vertical="center" wrapText="1" readingOrder="2"/>
    </xf>
    <xf numFmtId="0" fontId="40" fillId="3" borderId="1" xfId="0" applyFont="1" applyFill="1" applyBorder="1" applyAlignment="1">
      <alignment horizontal="center" vertical="center" readingOrder="2"/>
    </xf>
    <xf numFmtId="0" fontId="39" fillId="6" borderId="1" xfId="0" applyFont="1" applyFill="1" applyBorder="1" applyAlignment="1">
      <alignment horizontal="center" vertical="center" readingOrder="2"/>
    </xf>
    <xf numFmtId="164" fontId="3" fillId="6" borderId="2" xfId="1" applyNumberFormat="1" applyFont="1" applyFill="1" applyBorder="1" applyAlignment="1">
      <alignment horizontal="center" vertical="center" wrapText="1" readingOrder="2"/>
    </xf>
    <xf numFmtId="164" fontId="3" fillId="6" borderId="3" xfId="1" applyNumberFormat="1" applyFont="1" applyFill="1" applyBorder="1" applyAlignment="1">
      <alignment horizontal="center" vertical="center" wrapText="1" readingOrder="2"/>
    </xf>
    <xf numFmtId="0" fontId="42" fillId="18" borderId="1" xfId="0" applyFont="1" applyFill="1" applyBorder="1" applyAlignment="1">
      <alignment horizontal="right" vertical="center" readingOrder="2"/>
    </xf>
    <xf numFmtId="0" fontId="2" fillId="6" borderId="1" xfId="0" applyFont="1" applyFill="1" applyBorder="1" applyAlignment="1">
      <alignment horizontal="right" vertical="center" readingOrder="2"/>
    </xf>
    <xf numFmtId="164" fontId="2" fillId="6" borderId="2" xfId="1" applyNumberFormat="1" applyFont="1" applyFill="1" applyBorder="1" applyAlignment="1">
      <alignment horizontal="center" vertical="center" readingOrder="2"/>
    </xf>
    <xf numFmtId="164" fontId="2" fillId="6" borderId="3" xfId="1" applyNumberFormat="1" applyFont="1" applyFill="1" applyBorder="1" applyAlignment="1">
      <alignment horizontal="center" vertical="center" readingOrder="2"/>
    </xf>
    <xf numFmtId="0" fontId="39" fillId="6" borderId="1" xfId="0" applyFont="1" applyFill="1" applyBorder="1" applyAlignment="1">
      <alignment horizontal="right" vertical="center" readingOrder="2"/>
    </xf>
    <xf numFmtId="0" fontId="43" fillId="10" borderId="1" xfId="0" applyFont="1" applyFill="1" applyBorder="1" applyAlignment="1">
      <alignment horizontal="center" vertical="top" wrapText="1" readingOrder="2"/>
    </xf>
    <xf numFmtId="0" fontId="2" fillId="0" borderId="9" xfId="2" applyFont="1" applyFill="1" applyBorder="1" applyAlignment="1">
      <alignment horizontal="center" vertical="top" readingOrder="2"/>
    </xf>
    <xf numFmtId="0" fontId="2" fillId="15" borderId="1" xfId="1" applyNumberFormat="1" applyFont="1" applyFill="1" applyBorder="1" applyAlignment="1">
      <alignment horizontal="center" vertical="center"/>
    </xf>
    <xf numFmtId="0" fontId="2" fillId="8" borderId="1" xfId="0" applyFont="1" applyFill="1" applyBorder="1" applyAlignment="1">
      <alignment horizontal="right" vertical="center" readingOrder="2"/>
    </xf>
    <xf numFmtId="0" fontId="2" fillId="17" borderId="1" xfId="0" applyFont="1" applyFill="1" applyBorder="1" applyAlignment="1">
      <alignment horizontal="right" vertical="center" readingOrder="2"/>
    </xf>
    <xf numFmtId="0" fontId="45" fillId="14" borderId="1" xfId="0" applyFont="1" applyFill="1" applyBorder="1" applyAlignment="1">
      <alignment horizontal="center" vertical="center" readingOrder="2"/>
    </xf>
    <xf numFmtId="0" fontId="40" fillId="7" borderId="1" xfId="0" applyFont="1" applyFill="1" applyBorder="1" applyAlignment="1">
      <alignment horizontal="center" vertical="center" wrapText="1" readingOrder="2"/>
    </xf>
    <xf numFmtId="0" fontId="2" fillId="9" borderId="9" xfId="2" applyFont="1" applyFill="1" applyBorder="1" applyAlignment="1">
      <alignment horizontal="center" vertical="center" readingOrder="2"/>
    </xf>
    <xf numFmtId="0" fontId="2" fillId="15" borderId="1" xfId="0" applyFont="1" applyFill="1" applyBorder="1" applyAlignment="1">
      <alignment horizontal="center" vertical="center" readingOrder="2"/>
    </xf>
    <xf numFmtId="164" fontId="2" fillId="15" borderId="1" xfId="1" applyNumberFormat="1" applyFont="1" applyFill="1" applyBorder="1" applyAlignment="1">
      <alignment horizontal="center" vertical="center" readingOrder="2"/>
    </xf>
    <xf numFmtId="164" fontId="8" fillId="15" borderId="1" xfId="1" applyNumberFormat="1" applyFont="1" applyFill="1" applyBorder="1" applyAlignment="1">
      <alignment horizontal="center" vertical="center"/>
    </xf>
    <xf numFmtId="164" fontId="0" fillId="15" borderId="1" xfId="1" applyNumberFormat="1" applyFont="1" applyFill="1" applyBorder="1" applyAlignment="1">
      <alignment horizontal="center" vertical="center"/>
    </xf>
    <xf numFmtId="0" fontId="2" fillId="15" borderId="1" xfId="0" applyFont="1" applyFill="1" applyBorder="1" applyAlignment="1">
      <alignment horizontal="right" vertical="center" readingOrder="2"/>
    </xf>
    <xf numFmtId="0" fontId="2" fillId="15" borderId="1" xfId="1" applyNumberFormat="1" applyFont="1" applyFill="1" applyBorder="1" applyAlignment="1">
      <alignment horizontal="right" vertical="center"/>
    </xf>
    <xf numFmtId="0" fontId="2" fillId="15" borderId="1" xfId="1" applyNumberFormat="1" applyFont="1" applyFill="1" applyBorder="1" applyAlignment="1">
      <alignment vertical="center"/>
    </xf>
    <xf numFmtId="164" fontId="8" fillId="15" borderId="1" xfId="1" applyNumberFormat="1" applyFont="1" applyFill="1" applyBorder="1" applyAlignment="1">
      <alignment vertical="center"/>
    </xf>
    <xf numFmtId="0" fontId="21" fillId="18" borderId="2" xfId="0" applyFont="1" applyFill="1" applyBorder="1" applyAlignment="1">
      <alignment horizontal="center" vertical="center" wrapText="1" readingOrder="1"/>
    </xf>
    <xf numFmtId="0" fontId="21" fillId="18" borderId="6" xfId="0" applyFont="1" applyFill="1" applyBorder="1" applyAlignment="1">
      <alignment horizontal="center" vertical="center" wrapText="1" readingOrder="1"/>
    </xf>
    <xf numFmtId="0" fontId="21" fillId="18" borderId="3" xfId="0" applyFont="1" applyFill="1" applyBorder="1" applyAlignment="1">
      <alignment horizontal="center" vertical="center" wrapText="1" readingOrder="1"/>
    </xf>
    <xf numFmtId="0" fontId="2" fillId="5" borderId="1" xfId="2" applyFont="1" applyFill="1" applyBorder="1" applyAlignment="1">
      <alignment horizontal="center" vertical="center" readingOrder="2"/>
    </xf>
    <xf numFmtId="0" fontId="40" fillId="14" borderId="2" xfId="0" applyFont="1" applyFill="1" applyBorder="1" applyAlignment="1">
      <alignment horizontal="center" vertical="center"/>
    </xf>
    <xf numFmtId="0" fontId="40" fillId="14" borderId="6" xfId="0" applyFont="1" applyFill="1" applyBorder="1" applyAlignment="1">
      <alignment horizontal="center" vertical="center"/>
    </xf>
    <xf numFmtId="0" fontId="40" fillId="14" borderId="3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4" fillId="0" borderId="0" xfId="0" applyNumberFormat="1" applyFont="1" applyFill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right" readingOrder="2"/>
    </xf>
    <xf numFmtId="0" fontId="2" fillId="0" borderId="0" xfId="0" applyFont="1" applyAlignment="1">
      <alignment horizontal="right" vertical="top" readingOrder="2"/>
    </xf>
    <xf numFmtId="0" fontId="2" fillId="0" borderId="0" xfId="0" applyFont="1" applyBorder="1" applyAlignment="1">
      <alignment horizontal="right" vertical="center" readingOrder="2"/>
    </xf>
    <xf numFmtId="0" fontId="2" fillId="0" borderId="0" xfId="0" applyFont="1" applyAlignment="1">
      <alignment horizontal="right" vertical="center" readingOrder="2"/>
    </xf>
    <xf numFmtId="0" fontId="2" fillId="0" borderId="0" xfId="0" applyFont="1" applyBorder="1" applyAlignment="1">
      <alignment horizontal="right" vertical="top" readingOrder="2"/>
    </xf>
    <xf numFmtId="0" fontId="21" fillId="18" borderId="2" xfId="0" applyFont="1" applyFill="1" applyBorder="1" applyAlignment="1">
      <alignment horizontal="center" vertical="center" wrapText="1" readingOrder="2"/>
    </xf>
    <xf numFmtId="0" fontId="21" fillId="18" borderId="6" xfId="0" applyFont="1" applyFill="1" applyBorder="1" applyAlignment="1">
      <alignment horizontal="center" vertical="center" wrapText="1" readingOrder="2"/>
    </xf>
    <xf numFmtId="0" fontId="21" fillId="18" borderId="3" xfId="0" applyFont="1" applyFill="1" applyBorder="1" applyAlignment="1">
      <alignment horizontal="center" vertical="center" wrapText="1" readingOrder="2"/>
    </xf>
    <xf numFmtId="0" fontId="2" fillId="0" borderId="1" xfId="2" applyFont="1" applyFill="1" applyBorder="1" applyAlignment="1">
      <alignment horizontal="center" vertical="center" readingOrder="2"/>
    </xf>
    <xf numFmtId="0" fontId="21" fillId="14" borderId="2" xfId="0" applyFont="1" applyFill="1" applyBorder="1" applyAlignment="1">
      <alignment horizontal="center" vertical="center" readingOrder="2"/>
    </xf>
    <xf numFmtId="0" fontId="21" fillId="14" borderId="6" xfId="0" applyFont="1" applyFill="1" applyBorder="1" applyAlignment="1">
      <alignment horizontal="center" vertical="center" readingOrder="2"/>
    </xf>
    <xf numFmtId="0" fontId="21" fillId="14" borderId="3" xfId="0" applyFont="1" applyFill="1" applyBorder="1" applyAlignment="1">
      <alignment horizontal="center" vertical="center" readingOrder="2"/>
    </xf>
    <xf numFmtId="0" fontId="50" fillId="0" borderId="2" xfId="0" applyFont="1" applyFill="1" applyBorder="1" applyAlignment="1">
      <alignment horizontal="right" vertical="center" readingOrder="2"/>
    </xf>
    <xf numFmtId="0" fontId="50" fillId="0" borderId="6" xfId="0" applyFont="1" applyFill="1" applyBorder="1" applyAlignment="1">
      <alignment horizontal="right" vertical="center" readingOrder="2"/>
    </xf>
    <xf numFmtId="0" fontId="50" fillId="0" borderId="3" xfId="0" applyFont="1" applyFill="1" applyBorder="1" applyAlignment="1">
      <alignment horizontal="right" vertical="center" readingOrder="2"/>
    </xf>
    <xf numFmtId="0" fontId="14" fillId="0" borderId="2" xfId="0" applyFont="1" applyFill="1" applyBorder="1" applyAlignment="1">
      <alignment horizontal="right" vertical="center" readingOrder="2"/>
    </xf>
    <xf numFmtId="0" fontId="14" fillId="0" borderId="6" xfId="0" applyFont="1" applyFill="1" applyBorder="1" applyAlignment="1">
      <alignment horizontal="right" vertical="center" readingOrder="2"/>
    </xf>
    <xf numFmtId="0" fontId="14" fillId="0" borderId="3" xfId="0" applyFont="1" applyFill="1" applyBorder="1" applyAlignment="1">
      <alignment horizontal="right" vertical="center" readingOrder="2"/>
    </xf>
    <xf numFmtId="0" fontId="49" fillId="6" borderId="24" xfId="0" applyFont="1" applyFill="1" applyBorder="1" applyAlignment="1">
      <alignment horizontal="right" vertical="center" readingOrder="2"/>
    </xf>
    <xf numFmtId="0" fontId="2" fillId="20" borderId="1" xfId="0" applyFont="1" applyFill="1" applyBorder="1" applyAlignment="1">
      <alignment horizontal="right" vertical="center" readingOrder="2"/>
    </xf>
    <xf numFmtId="0" fontId="49" fillId="6" borderId="9" xfId="0" applyFont="1" applyFill="1" applyBorder="1" applyAlignment="1">
      <alignment horizontal="right" vertical="center" readingOrder="2"/>
    </xf>
    <xf numFmtId="0" fontId="13" fillId="21" borderId="1" xfId="0" applyFont="1" applyFill="1" applyBorder="1" applyAlignment="1">
      <alignment horizontal="right" vertical="center" readingOrder="2"/>
    </xf>
    <xf numFmtId="0" fontId="2" fillId="16" borderId="1" xfId="0" applyFont="1" applyFill="1" applyBorder="1" applyAlignment="1">
      <alignment horizontal="right" vertical="center" readingOrder="2"/>
    </xf>
    <xf numFmtId="0" fontId="14" fillId="0" borderId="0" xfId="0" applyNumberFormat="1" applyFont="1" applyFill="1" applyBorder="1" applyAlignment="1">
      <alignment horizontal="right" vertical="center" readingOrder="2"/>
    </xf>
    <xf numFmtId="0" fontId="14" fillId="0" borderId="0" xfId="0" applyNumberFormat="1" applyFont="1" applyFill="1" applyBorder="1" applyAlignment="1">
      <alignment horizontal="right" wrapText="1" readingOrder="2"/>
    </xf>
    <xf numFmtId="0" fontId="14" fillId="0" borderId="0" xfId="0" applyNumberFormat="1" applyFont="1" applyFill="1" applyBorder="1" applyAlignment="1">
      <alignment horizontal="right" vertical="top" wrapText="1" readingOrder="2"/>
    </xf>
    <xf numFmtId="0" fontId="3" fillId="4" borderId="1" xfId="0" applyFont="1" applyFill="1" applyBorder="1" applyAlignment="1">
      <alignment horizontal="right" vertical="center" readingOrder="2"/>
    </xf>
    <xf numFmtId="0" fontId="3" fillId="6" borderId="1" xfId="0" applyFont="1" applyFill="1" applyBorder="1" applyAlignment="1">
      <alignment horizontal="right" vertical="center" wrapText="1" readingOrder="2"/>
    </xf>
    <xf numFmtId="0" fontId="2" fillId="10" borderId="1" xfId="0" applyFont="1" applyFill="1" applyBorder="1" applyAlignment="1">
      <alignment horizontal="right" vertical="center" readingOrder="2"/>
    </xf>
    <xf numFmtId="0" fontId="54" fillId="0" borderId="2" xfId="1" applyNumberFormat="1" applyFont="1" applyFill="1" applyBorder="1" applyAlignment="1">
      <alignment horizontal="center" vertical="center" wrapText="1" readingOrder="2"/>
    </xf>
    <xf numFmtId="0" fontId="54" fillId="0" borderId="3" xfId="1" applyNumberFormat="1" applyFont="1" applyFill="1" applyBorder="1" applyAlignment="1">
      <alignment horizontal="center" vertical="center" wrapText="1" readingOrder="2"/>
    </xf>
    <xf numFmtId="0" fontId="21" fillId="18" borderId="1" xfId="0" applyFont="1" applyFill="1" applyBorder="1" applyAlignment="1">
      <alignment horizontal="center" vertical="center" wrapText="1" readingOrder="2"/>
    </xf>
    <xf numFmtId="0" fontId="21" fillId="14" borderId="1" xfId="0" applyFont="1" applyFill="1" applyBorder="1" applyAlignment="1">
      <alignment horizontal="center" vertical="center" readingOrder="2"/>
    </xf>
    <xf numFmtId="164" fontId="2" fillId="0" borderId="0" xfId="0" applyNumberFormat="1" applyFont="1" applyBorder="1" applyAlignment="1">
      <alignment horizontal="right" readingOrder="2"/>
    </xf>
    <xf numFmtId="0" fontId="2" fillId="0" borderId="0" xfId="0" applyFont="1" applyBorder="1" applyAlignment="1">
      <alignment horizontal="right" readingOrder="2"/>
    </xf>
    <xf numFmtId="0" fontId="32" fillId="21" borderId="1" xfId="0" applyFont="1" applyFill="1" applyBorder="1" applyAlignment="1">
      <alignment horizontal="right" vertical="center" readingOrder="1"/>
    </xf>
    <xf numFmtId="0" fontId="30" fillId="16" borderId="1" xfId="0" applyFont="1" applyFill="1" applyBorder="1" applyAlignment="1">
      <alignment horizontal="center" vertical="center" wrapText="1" readingOrder="1"/>
    </xf>
    <xf numFmtId="0" fontId="32" fillId="6" borderId="1" xfId="0" applyFont="1" applyFill="1" applyBorder="1" applyAlignment="1">
      <alignment horizontal="right" vertical="center"/>
    </xf>
    <xf numFmtId="0" fontId="30" fillId="0" borderId="1" xfId="0" applyFont="1" applyFill="1" applyBorder="1" applyAlignment="1">
      <alignment horizontal="center" vertical="center"/>
    </xf>
    <xf numFmtId="0" fontId="32" fillId="17" borderId="1" xfId="0" applyFont="1" applyFill="1" applyBorder="1" applyAlignment="1">
      <alignment horizontal="right" vertical="center"/>
    </xf>
    <xf numFmtId="0" fontId="32" fillId="19" borderId="2" xfId="0" applyFont="1" applyFill="1" applyBorder="1" applyAlignment="1">
      <alignment horizontal="right" vertical="center" readingOrder="1"/>
    </xf>
    <xf numFmtId="0" fontId="32" fillId="19" borderId="6" xfId="0" applyFont="1" applyFill="1" applyBorder="1" applyAlignment="1">
      <alignment horizontal="right" vertical="center" readingOrder="1"/>
    </xf>
    <xf numFmtId="0" fontId="32" fillId="19" borderId="3" xfId="0" applyFont="1" applyFill="1" applyBorder="1" applyAlignment="1">
      <alignment horizontal="right" vertical="center" readingOrder="1"/>
    </xf>
    <xf numFmtId="0" fontId="36" fillId="6" borderId="1" xfId="0" applyFont="1" applyFill="1" applyBorder="1" applyAlignment="1">
      <alignment horizontal="right" vertical="center" wrapText="1"/>
    </xf>
    <xf numFmtId="0" fontId="30" fillId="0" borderId="1" xfId="0" applyFont="1" applyBorder="1" applyAlignment="1">
      <alignment horizontal="center" vertical="center" wrapText="1"/>
    </xf>
    <xf numFmtId="0" fontId="35" fillId="0" borderId="1" xfId="0" applyFont="1" applyFill="1" applyBorder="1" applyAlignment="1">
      <alignment horizontal="center" vertical="center" wrapText="1"/>
    </xf>
    <xf numFmtId="0" fontId="33" fillId="0" borderId="1" xfId="0" applyFont="1" applyBorder="1" applyAlignment="1">
      <alignment horizontal="left" vertical="center"/>
    </xf>
    <xf numFmtId="0" fontId="33" fillId="0" borderId="9" xfId="0" applyFont="1" applyBorder="1" applyAlignment="1">
      <alignment horizontal="center" vertical="center" wrapText="1"/>
    </xf>
    <xf numFmtId="0" fontId="33" fillId="0" borderId="24" xfId="0" applyFont="1" applyBorder="1" applyAlignment="1">
      <alignment horizontal="center" vertical="center" wrapText="1"/>
    </xf>
    <xf numFmtId="0" fontId="33" fillId="0" borderId="11" xfId="0" applyFont="1" applyBorder="1" applyAlignment="1">
      <alignment horizontal="center" vertical="center" wrapText="1"/>
    </xf>
    <xf numFmtId="0" fontId="33" fillId="0" borderId="1" xfId="0" applyFont="1" applyBorder="1" applyAlignment="1">
      <alignment horizontal="left" vertical="center" wrapText="1"/>
    </xf>
    <xf numFmtId="164" fontId="29" fillId="7" borderId="1" xfId="1" applyNumberFormat="1" applyFont="1" applyFill="1" applyBorder="1" applyAlignment="1">
      <alignment horizontal="center" vertical="center" wrapText="1" readingOrder="1"/>
    </xf>
    <xf numFmtId="164" fontId="29" fillId="7" borderId="9" xfId="1" applyNumberFormat="1" applyFont="1" applyFill="1" applyBorder="1" applyAlignment="1">
      <alignment horizontal="center" vertical="center" wrapText="1" readingOrder="1"/>
    </xf>
    <xf numFmtId="0" fontId="32" fillId="6" borderId="1" xfId="0" applyFont="1" applyFill="1" applyBorder="1" applyAlignment="1">
      <alignment horizontal="left" vertical="center"/>
    </xf>
    <xf numFmtId="0" fontId="30" fillId="0" borderId="9" xfId="0" applyFont="1" applyBorder="1" applyAlignment="1">
      <alignment horizontal="center" vertical="center" wrapText="1"/>
    </xf>
    <xf numFmtId="0" fontId="30" fillId="0" borderId="24" xfId="0" applyFont="1" applyBorder="1" applyAlignment="1">
      <alignment horizontal="center" vertical="center" wrapText="1"/>
    </xf>
    <xf numFmtId="0" fontId="30" fillId="0" borderId="11" xfId="0" applyFont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right" vertical="center" wrapText="1" readingOrder="1"/>
    </xf>
    <xf numFmtId="0" fontId="22" fillId="0" borderId="0" xfId="0" applyFont="1" applyFill="1" applyBorder="1" applyAlignment="1">
      <alignment horizontal="right" vertical="center" wrapText="1" readingOrder="2"/>
    </xf>
    <xf numFmtId="0" fontId="22" fillId="16" borderId="1" xfId="0" applyFont="1" applyFill="1" applyBorder="1" applyAlignment="1">
      <alignment horizontal="right" vertical="center" wrapText="1" readingOrder="1"/>
    </xf>
    <xf numFmtId="0" fontId="22" fillId="6" borderId="1" xfId="0" applyFont="1" applyFill="1" applyBorder="1" applyAlignment="1">
      <alignment horizontal="center" vertical="center" wrapText="1" readingOrder="1"/>
    </xf>
    <xf numFmtId="3" fontId="22" fillId="4" borderId="1" xfId="0" applyNumberFormat="1" applyFont="1" applyFill="1" applyBorder="1" applyAlignment="1">
      <alignment horizontal="center" vertical="center" readingOrder="1"/>
    </xf>
    <xf numFmtId="3" fontId="22" fillId="19" borderId="1" xfId="0" applyNumberFormat="1" applyFont="1" applyFill="1" applyBorder="1" applyAlignment="1">
      <alignment horizontal="center" vertical="center" readingOrder="1"/>
    </xf>
    <xf numFmtId="0" fontId="42" fillId="0" borderId="1" xfId="0" applyFont="1" applyFill="1" applyBorder="1" applyAlignment="1">
      <alignment horizontal="center" vertical="center" readingOrder="1"/>
    </xf>
    <xf numFmtId="0" fontId="42" fillId="0" borderId="21" xfId="0" applyFont="1" applyFill="1" applyBorder="1" applyAlignment="1">
      <alignment horizontal="center" vertical="center" readingOrder="1"/>
    </xf>
    <xf numFmtId="0" fontId="42" fillId="0" borderId="6" xfId="0" applyFont="1" applyFill="1" applyBorder="1" applyAlignment="1">
      <alignment horizontal="center" vertical="center" readingOrder="1"/>
    </xf>
    <xf numFmtId="0" fontId="42" fillId="0" borderId="23" xfId="0" applyFont="1" applyFill="1" applyBorder="1" applyAlignment="1">
      <alignment horizontal="center" vertical="center" readingOrder="1"/>
    </xf>
    <xf numFmtId="0" fontId="22" fillId="0" borderId="2" xfId="0" applyFont="1" applyFill="1" applyBorder="1" applyAlignment="1">
      <alignment horizontal="center" vertical="center" wrapText="1" readingOrder="1"/>
    </xf>
    <xf numFmtId="0" fontId="22" fillId="0" borderId="3" xfId="0" applyFont="1" applyFill="1" applyBorder="1" applyAlignment="1">
      <alignment horizontal="center" vertical="center" wrapText="1" readingOrder="1"/>
    </xf>
    <xf numFmtId="0" fontId="41" fillId="0" borderId="0" xfId="0" applyFont="1" applyBorder="1" applyAlignment="1">
      <alignment horizontal="right" wrapText="1"/>
    </xf>
    <xf numFmtId="0" fontId="58" fillId="0" borderId="27" xfId="0" applyFont="1" applyBorder="1" applyAlignment="1">
      <alignment horizontal="right"/>
    </xf>
    <xf numFmtId="0" fontId="58" fillId="0" borderId="0" xfId="0" applyFont="1" applyBorder="1" applyAlignment="1">
      <alignment horizontal="right"/>
    </xf>
    <xf numFmtId="0" fontId="58" fillId="0" borderId="28" xfId="0" applyFont="1" applyBorder="1" applyAlignment="1">
      <alignment horizontal="right"/>
    </xf>
    <xf numFmtId="0" fontId="39" fillId="0" borderId="25" xfId="0" applyFont="1" applyBorder="1" applyAlignment="1">
      <alignment horizontal="center" vertical="top"/>
    </xf>
    <xf numFmtId="0" fontId="39" fillId="0" borderId="13" xfId="0" applyFont="1" applyBorder="1" applyAlignment="1">
      <alignment horizontal="center" vertical="top"/>
    </xf>
    <xf numFmtId="0" fontId="39" fillId="0" borderId="26" xfId="0" applyFont="1" applyBorder="1" applyAlignment="1">
      <alignment horizontal="center" vertical="top"/>
    </xf>
    <xf numFmtId="0" fontId="39" fillId="0" borderId="27" xfId="0" applyFont="1" applyBorder="1" applyAlignment="1">
      <alignment horizontal="center"/>
    </xf>
    <xf numFmtId="0" fontId="39" fillId="0" borderId="0" xfId="0" applyFont="1" applyBorder="1" applyAlignment="1">
      <alignment horizontal="center"/>
    </xf>
    <xf numFmtId="0" fontId="39" fillId="0" borderId="28" xfId="0" applyFont="1" applyBorder="1" applyAlignment="1">
      <alignment horizontal="center"/>
    </xf>
    <xf numFmtId="0" fontId="39" fillId="0" borderId="27" xfId="0" applyFont="1" applyBorder="1" applyAlignment="1">
      <alignment horizontal="right"/>
    </xf>
    <xf numFmtId="0" fontId="39" fillId="0" borderId="0" xfId="0" applyFont="1" applyBorder="1" applyAlignment="1">
      <alignment horizontal="right"/>
    </xf>
    <xf numFmtId="0" fontId="39" fillId="0" borderId="28" xfId="0" applyFont="1" applyBorder="1" applyAlignment="1">
      <alignment horizontal="right"/>
    </xf>
    <xf numFmtId="0" fontId="60" fillId="0" borderId="5" xfId="0" applyFont="1" applyBorder="1" applyAlignment="1">
      <alignment horizontal="right"/>
    </xf>
    <xf numFmtId="0" fontId="58" fillId="0" borderId="29" xfId="0" applyFont="1" applyBorder="1" applyAlignment="1">
      <alignment horizontal="right"/>
    </xf>
    <xf numFmtId="0" fontId="58" fillId="0" borderId="22" xfId="0" applyFont="1" applyBorder="1" applyAlignment="1">
      <alignment horizontal="right"/>
    </xf>
    <xf numFmtId="0" fontId="58" fillId="0" borderId="30" xfId="0" applyFont="1" applyBorder="1" applyAlignment="1">
      <alignment horizontal="right"/>
    </xf>
    <xf numFmtId="0" fontId="60" fillId="0" borderId="0" xfId="0" applyFont="1" applyBorder="1" applyAlignment="1">
      <alignment horizontal="right"/>
    </xf>
    <xf numFmtId="0" fontId="38" fillId="0" borderId="0" xfId="0" applyFont="1" applyBorder="1" applyAlignment="1">
      <alignment horizontal="right" wrapText="1"/>
    </xf>
    <xf numFmtId="0" fontId="59" fillId="0" borderId="5" xfId="0" applyFont="1" applyBorder="1" applyAlignment="1">
      <alignment horizontal="right"/>
    </xf>
    <xf numFmtId="0" fontId="58" fillId="0" borderId="5" xfId="0" applyFont="1" applyBorder="1" applyAlignment="1">
      <alignment horizontal="right"/>
    </xf>
    <xf numFmtId="0" fontId="41" fillId="0" borderId="0" xfId="0" applyFont="1" applyBorder="1" applyAlignment="1">
      <alignment horizontal="right"/>
    </xf>
    <xf numFmtId="0" fontId="2" fillId="4" borderId="7" xfId="0" applyFont="1" applyFill="1" applyBorder="1" applyAlignment="1">
      <alignment horizontal="left" vertical="center" readingOrder="1"/>
    </xf>
    <xf numFmtId="0" fontId="2" fillId="4" borderId="1" xfId="0" applyFont="1" applyFill="1" applyBorder="1" applyAlignment="1">
      <alignment horizontal="left" vertical="center" readingOrder="1"/>
    </xf>
    <xf numFmtId="0" fontId="19" fillId="5" borderId="2" xfId="0" applyFont="1" applyFill="1" applyBorder="1" applyAlignment="1">
      <alignment horizontal="left" vertical="center" readingOrder="1"/>
    </xf>
    <xf numFmtId="0" fontId="19" fillId="5" borderId="3" xfId="0" applyFont="1" applyFill="1" applyBorder="1" applyAlignment="1">
      <alignment horizontal="left" vertical="center" readingOrder="1"/>
    </xf>
    <xf numFmtId="0" fontId="19" fillId="5" borderId="2" xfId="0" applyFont="1" applyFill="1" applyBorder="1" applyAlignment="1">
      <alignment horizontal="left" vertical="center" wrapText="1" readingOrder="1"/>
    </xf>
    <xf numFmtId="0" fontId="19" fillId="5" borderId="3" xfId="0" applyFont="1" applyFill="1" applyBorder="1" applyAlignment="1">
      <alignment horizontal="left" vertical="center" wrapText="1" readingOrder="1"/>
    </xf>
    <xf numFmtId="0" fontId="2" fillId="11" borderId="1" xfId="0" applyFont="1" applyFill="1" applyBorder="1" applyAlignment="1">
      <alignment horizontal="center" vertical="center"/>
    </xf>
    <xf numFmtId="0" fontId="2" fillId="4" borderId="7" xfId="0" applyFont="1" applyFill="1" applyBorder="1" applyAlignment="1">
      <alignment horizontal="center" vertical="center" readingOrder="1"/>
    </xf>
    <xf numFmtId="0" fontId="2" fillId="4" borderId="1" xfId="0" applyFont="1" applyFill="1" applyBorder="1" applyAlignment="1">
      <alignment horizontal="center" vertical="center" readingOrder="1"/>
    </xf>
    <xf numFmtId="0" fontId="2" fillId="4" borderId="1" xfId="0" applyFont="1" applyFill="1" applyBorder="1" applyAlignment="1">
      <alignment horizontal="center" vertical="center" wrapText="1" readingOrder="1"/>
    </xf>
    <xf numFmtId="0" fontId="8" fillId="0" borderId="13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8" fillId="12" borderId="1" xfId="0" applyFont="1" applyFill="1" applyBorder="1" applyAlignment="1">
      <alignment horizontal="center" vertical="center"/>
    </xf>
    <xf numFmtId="0" fontId="8" fillId="4" borderId="7" xfId="0" applyFont="1" applyFill="1" applyBorder="1" applyAlignment="1">
      <alignment horizontal="center" vertical="center" wrapText="1" readingOrder="1"/>
    </xf>
    <xf numFmtId="0" fontId="8" fillId="4" borderId="9" xfId="0" applyFont="1" applyFill="1" applyBorder="1" applyAlignment="1">
      <alignment horizontal="center" vertical="center" readingOrder="1"/>
    </xf>
    <xf numFmtId="0" fontId="8" fillId="4" borderId="11" xfId="0" applyFont="1" applyFill="1" applyBorder="1" applyAlignment="1">
      <alignment horizontal="center" vertical="center" readingOrder="1"/>
    </xf>
    <xf numFmtId="0" fontId="8" fillId="4" borderId="1" xfId="0" applyFont="1" applyFill="1" applyBorder="1" applyAlignment="1">
      <alignment horizontal="center" vertical="center" wrapText="1" readingOrder="1"/>
    </xf>
    <xf numFmtId="0" fontId="8" fillId="4" borderId="1" xfId="0" applyFont="1" applyFill="1" applyBorder="1" applyAlignment="1">
      <alignment horizontal="center" vertical="center" readingOrder="1"/>
    </xf>
    <xf numFmtId="0" fontId="8" fillId="4" borderId="8" xfId="0" applyFont="1" applyFill="1" applyBorder="1" applyAlignment="1">
      <alignment horizontal="center" vertical="center" readingOrder="1"/>
    </xf>
    <xf numFmtId="0" fontId="8" fillId="13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Fill="1" applyBorder="1" applyAlignment="1">
      <alignment horizontal="left" vertical="center" wrapText="1" readingOrder="1"/>
    </xf>
    <xf numFmtId="0" fontId="8" fillId="0" borderId="6" xfId="0" applyFont="1" applyFill="1" applyBorder="1" applyAlignment="1">
      <alignment horizontal="left" vertical="center" wrapText="1" readingOrder="1"/>
    </xf>
    <xf numFmtId="0" fontId="8" fillId="0" borderId="3" xfId="0" applyFont="1" applyFill="1" applyBorder="1" applyAlignment="1">
      <alignment horizontal="left" vertical="center" wrapText="1" readingOrder="1"/>
    </xf>
    <xf numFmtId="0" fontId="8" fillId="0" borderId="2" xfId="0" applyFont="1" applyFill="1" applyBorder="1" applyAlignment="1">
      <alignment horizontal="left" vertical="center" readingOrder="1"/>
    </xf>
    <xf numFmtId="0" fontId="8" fillId="0" borderId="6" xfId="0" applyFont="1" applyFill="1" applyBorder="1" applyAlignment="1">
      <alignment horizontal="left" vertical="center" readingOrder="1"/>
    </xf>
    <xf numFmtId="0" fontId="8" fillId="0" borderId="3" xfId="0" applyFont="1" applyFill="1" applyBorder="1" applyAlignment="1">
      <alignment horizontal="left" vertical="center" readingOrder="1"/>
    </xf>
    <xf numFmtId="0" fontId="8" fillId="0" borderId="14" xfId="0" applyFont="1" applyBorder="1" applyAlignment="1">
      <alignment horizontal="center" vertical="center" wrapText="1"/>
    </xf>
  </cellXfs>
  <cellStyles count="6">
    <cellStyle name="40% - Accent6" xfId="2" builtinId="51"/>
    <cellStyle name="Comma" xfId="1" builtinId="3"/>
    <cellStyle name="Comma 2" xfId="3"/>
    <cellStyle name="Normal" xfId="0" builtinId="0"/>
    <cellStyle name="Normal 2" xfId="4"/>
    <cellStyle name="Percent" xfId="5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rightToLeft="1" view="pageBreakPreview" topLeftCell="A16" zoomScaleSheetLayoutView="100" workbookViewId="0">
      <selection activeCell="D23" sqref="D23"/>
    </sheetView>
  </sheetViews>
  <sheetFormatPr defaultColWidth="9.140625" defaultRowHeight="15"/>
  <cols>
    <col min="1" max="1" width="9.140625" style="173"/>
    <col min="2" max="2" width="36.7109375" style="173" customWidth="1"/>
    <col min="3" max="3" width="11.85546875" style="174" customWidth="1"/>
    <col min="4" max="5" width="11.85546875" style="173" customWidth="1"/>
    <col min="6" max="6" width="13.140625" style="173" customWidth="1"/>
    <col min="7" max="7" width="11.85546875" style="173" customWidth="1"/>
    <col min="8" max="8" width="14.7109375" style="173" customWidth="1"/>
    <col min="9" max="9" width="12.7109375" style="173" customWidth="1"/>
    <col min="10" max="10" width="11.85546875" style="173" customWidth="1"/>
    <col min="11" max="11" width="12" style="173" customWidth="1"/>
    <col min="12" max="12" width="16" style="173" customWidth="1"/>
    <col min="13" max="16384" width="9.140625" style="173"/>
  </cols>
  <sheetData>
    <row r="1" spans="1:12" s="175" customFormat="1" ht="22.5" customHeight="1">
      <c r="A1" s="681" t="s">
        <v>123</v>
      </c>
      <c r="B1" s="681"/>
      <c r="C1" s="681"/>
      <c r="D1" s="681"/>
      <c r="E1" s="681"/>
      <c r="F1" s="681"/>
      <c r="G1" s="681"/>
      <c r="H1" s="681"/>
      <c r="I1" s="681"/>
      <c r="J1" s="681"/>
      <c r="K1" s="681"/>
      <c r="L1" s="681"/>
    </row>
    <row r="2" spans="1:12" s="175" customFormat="1" ht="22.5" customHeight="1">
      <c r="A2" s="681" t="s">
        <v>115</v>
      </c>
      <c r="B2" s="681"/>
      <c r="C2" s="681"/>
      <c r="D2" s="681"/>
      <c r="E2" s="681"/>
      <c r="F2" s="681"/>
      <c r="G2" s="681"/>
      <c r="H2" s="681"/>
      <c r="I2" s="681"/>
      <c r="J2" s="681"/>
      <c r="K2" s="681"/>
      <c r="L2" s="681"/>
    </row>
    <row r="3" spans="1:12" s="175" customFormat="1" ht="22.5" customHeight="1" thickBot="1">
      <c r="A3" s="682" t="s">
        <v>124</v>
      </c>
      <c r="B3" s="682"/>
      <c r="C3" s="682"/>
      <c r="D3" s="682"/>
      <c r="E3" s="682"/>
      <c r="F3" s="682"/>
      <c r="G3" s="682"/>
      <c r="H3" s="682"/>
      <c r="I3" s="682"/>
      <c r="J3" s="682"/>
      <c r="K3" s="682"/>
      <c r="L3" s="682"/>
    </row>
    <row r="4" spans="1:12" ht="28.5" customHeight="1">
      <c r="A4" s="683" t="s">
        <v>348</v>
      </c>
      <c r="B4" s="684"/>
      <c r="C4" s="684"/>
      <c r="D4" s="684"/>
      <c r="E4" s="684"/>
      <c r="F4" s="684"/>
      <c r="G4" s="684"/>
      <c r="H4" s="684"/>
      <c r="I4" s="684"/>
      <c r="J4" s="684"/>
      <c r="K4" s="684"/>
      <c r="L4" s="685"/>
    </row>
    <row r="5" spans="1:12" s="177" customFormat="1" ht="40.5" customHeight="1">
      <c r="A5" s="686" t="s">
        <v>1</v>
      </c>
      <c r="B5" s="687"/>
      <c r="C5" s="199" t="s">
        <v>2</v>
      </c>
      <c r="D5" s="199" t="s">
        <v>3</v>
      </c>
      <c r="E5" s="199" t="s">
        <v>4</v>
      </c>
      <c r="F5" s="199" t="s">
        <v>5</v>
      </c>
      <c r="G5" s="199" t="s">
        <v>25</v>
      </c>
      <c r="H5" s="199" t="s">
        <v>6</v>
      </c>
      <c r="I5" s="200" t="s">
        <v>7</v>
      </c>
      <c r="J5" s="199" t="s">
        <v>42</v>
      </c>
      <c r="K5" s="199" t="s">
        <v>110</v>
      </c>
      <c r="L5" s="204" t="s">
        <v>8</v>
      </c>
    </row>
    <row r="6" spans="1:12" s="177" customFormat="1" ht="24.95" customHeight="1">
      <c r="A6" s="678" t="s">
        <v>98</v>
      </c>
      <c r="B6" s="679"/>
      <c r="C6" s="679"/>
      <c r="D6" s="679"/>
      <c r="E6" s="679"/>
      <c r="F6" s="679"/>
      <c r="G6" s="679"/>
      <c r="H6" s="679"/>
      <c r="I6" s="679"/>
      <c r="J6" s="679"/>
      <c r="K6" s="679"/>
      <c r="L6" s="680"/>
    </row>
    <row r="7" spans="1:12" s="176" customFormat="1" ht="20.100000000000001" customHeight="1">
      <c r="A7" s="180">
        <v>1</v>
      </c>
      <c r="B7" s="196" t="s">
        <v>118</v>
      </c>
      <c r="C7" s="187" t="s">
        <v>18</v>
      </c>
      <c r="D7" s="179">
        <v>0</v>
      </c>
      <c r="E7" s="179">
        <v>60</v>
      </c>
      <c r="F7" s="56">
        <f>400/E7</f>
        <v>6.666666666666667</v>
      </c>
      <c r="G7" s="56">
        <f t="shared" ref="G7" si="0">D7/E7</f>
        <v>0</v>
      </c>
      <c r="H7" s="56">
        <f>(G7*F7*E7)</f>
        <v>0</v>
      </c>
      <c r="I7" s="56">
        <v>66</v>
      </c>
      <c r="J7" s="56">
        <f>G7/I7</f>
        <v>0</v>
      </c>
      <c r="K7" s="56">
        <f t="shared" ref="K7" si="1">J7*E7</f>
        <v>0</v>
      </c>
      <c r="L7" s="181"/>
    </row>
    <row r="8" spans="1:12" s="176" customFormat="1" ht="21.95" customHeight="1">
      <c r="A8" s="674" t="s">
        <v>120</v>
      </c>
      <c r="B8" s="671"/>
      <c r="C8" s="183"/>
      <c r="D8" s="182"/>
      <c r="E8" s="182"/>
      <c r="F8" s="182"/>
      <c r="G8" s="182"/>
      <c r="H8" s="182">
        <f>SUM(H7)</f>
        <v>0</v>
      </c>
      <c r="I8" s="182">
        <f>SUM(I7)</f>
        <v>66</v>
      </c>
      <c r="J8" s="183">
        <f>SUM(J7)</f>
        <v>0</v>
      </c>
      <c r="K8" s="182"/>
      <c r="L8" s="184"/>
    </row>
    <row r="9" spans="1:12" s="177" customFormat="1" ht="24.95" customHeight="1">
      <c r="A9" s="675" t="s">
        <v>125</v>
      </c>
      <c r="B9" s="676"/>
      <c r="C9" s="676"/>
      <c r="D9" s="676"/>
      <c r="E9" s="676"/>
      <c r="F9" s="676"/>
      <c r="G9" s="676"/>
      <c r="H9" s="676"/>
      <c r="I9" s="676"/>
      <c r="J9" s="676"/>
      <c r="K9" s="676"/>
      <c r="L9" s="677"/>
    </row>
    <row r="10" spans="1:12" s="176" customFormat="1" ht="20.100000000000001" customHeight="1">
      <c r="A10" s="180">
        <v>1</v>
      </c>
      <c r="B10" s="196" t="s">
        <v>128</v>
      </c>
      <c r="C10" s="201" t="s">
        <v>117</v>
      </c>
      <c r="D10" s="179">
        <v>2000</v>
      </c>
      <c r="E10" s="179">
        <v>80</v>
      </c>
      <c r="F10" s="56">
        <f t="shared" ref="F10:F12" si="2">400/E10</f>
        <v>5</v>
      </c>
      <c r="G10" s="56">
        <f t="shared" ref="G10:G12" si="3">D10/E10</f>
        <v>25</v>
      </c>
      <c r="H10" s="56">
        <f t="shared" ref="H10:H12" si="4">(G10*F10*E10)</f>
        <v>10000</v>
      </c>
      <c r="I10" s="56">
        <v>66</v>
      </c>
      <c r="J10" s="306">
        <f>G10/I10</f>
        <v>0.37878787878787878</v>
      </c>
      <c r="K10" s="56">
        <f>J10*E10</f>
        <v>30.303030303030305</v>
      </c>
      <c r="L10" s="185"/>
    </row>
    <row r="11" spans="1:12" s="176" customFormat="1" ht="20.100000000000001" customHeight="1">
      <c r="A11" s="180">
        <v>2</v>
      </c>
      <c r="B11" s="197" t="s">
        <v>131</v>
      </c>
      <c r="C11" s="202" t="s">
        <v>117</v>
      </c>
      <c r="D11" s="179">
        <v>4000</v>
      </c>
      <c r="E11" s="179">
        <v>80</v>
      </c>
      <c r="F11" s="56">
        <f t="shared" si="2"/>
        <v>5</v>
      </c>
      <c r="G11" s="56">
        <f t="shared" si="3"/>
        <v>50</v>
      </c>
      <c r="H11" s="56">
        <f t="shared" si="4"/>
        <v>20000</v>
      </c>
      <c r="I11" s="56">
        <v>66</v>
      </c>
      <c r="J11" s="56">
        <f t="shared" ref="J11:J12" si="5">G11/I11</f>
        <v>0.75757575757575757</v>
      </c>
      <c r="K11" s="56">
        <f t="shared" ref="K11:K12" si="6">J11*E11</f>
        <v>60.606060606060609</v>
      </c>
      <c r="L11" s="185"/>
    </row>
    <row r="12" spans="1:12" s="176" customFormat="1" ht="20.100000000000001" customHeight="1">
      <c r="A12" s="180">
        <v>3</v>
      </c>
      <c r="B12" s="197" t="s">
        <v>129</v>
      </c>
      <c r="C12" s="202" t="s">
        <v>18</v>
      </c>
      <c r="D12" s="179">
        <v>0</v>
      </c>
      <c r="E12" s="179">
        <v>250</v>
      </c>
      <c r="F12" s="56">
        <f t="shared" si="2"/>
        <v>1.6</v>
      </c>
      <c r="G12" s="56">
        <f t="shared" si="3"/>
        <v>0</v>
      </c>
      <c r="H12" s="56">
        <f t="shared" si="4"/>
        <v>0</v>
      </c>
      <c r="I12" s="56">
        <v>66</v>
      </c>
      <c r="J12" s="56">
        <f t="shared" si="5"/>
        <v>0</v>
      </c>
      <c r="K12" s="56">
        <f t="shared" si="6"/>
        <v>0</v>
      </c>
      <c r="L12" s="185"/>
    </row>
    <row r="13" spans="1:12" s="176" customFormat="1" ht="21.95" customHeight="1">
      <c r="A13" s="674" t="s">
        <v>120</v>
      </c>
      <c r="B13" s="671"/>
      <c r="C13" s="183"/>
      <c r="D13" s="182"/>
      <c r="E13" s="182"/>
      <c r="F13" s="182"/>
      <c r="G13" s="182"/>
      <c r="H13" s="182">
        <f t="shared" ref="H13:I13" si="7">SUM(H10:H12)</f>
        <v>30000</v>
      </c>
      <c r="I13" s="182">
        <f t="shared" si="7"/>
        <v>198</v>
      </c>
      <c r="J13" s="183">
        <f>SUM(J10:J12)</f>
        <v>1.1363636363636362</v>
      </c>
      <c r="K13" s="182"/>
      <c r="L13" s="184"/>
    </row>
    <row r="14" spans="1:12" s="177" customFormat="1" ht="24.95" customHeight="1">
      <c r="A14" s="675" t="s">
        <v>126</v>
      </c>
      <c r="B14" s="676"/>
      <c r="C14" s="676"/>
      <c r="D14" s="676"/>
      <c r="E14" s="676"/>
      <c r="F14" s="676"/>
      <c r="G14" s="676"/>
      <c r="H14" s="676"/>
      <c r="I14" s="676"/>
      <c r="J14" s="676"/>
      <c r="K14" s="676"/>
      <c r="L14" s="677"/>
    </row>
    <row r="15" spans="1:12" s="176" customFormat="1" ht="20.100000000000001" customHeight="1">
      <c r="A15" s="180">
        <v>1</v>
      </c>
      <c r="B15" s="197" t="s">
        <v>131</v>
      </c>
      <c r="C15" s="202" t="s">
        <v>117</v>
      </c>
      <c r="D15" s="179">
        <v>4000</v>
      </c>
      <c r="E15" s="179">
        <v>80</v>
      </c>
      <c r="F15" s="56">
        <f t="shared" ref="F15:F16" si="8">400/E15</f>
        <v>5</v>
      </c>
      <c r="G15" s="56">
        <f t="shared" ref="G15:G16" si="9">D15/E15</f>
        <v>50</v>
      </c>
      <c r="H15" s="56">
        <f t="shared" ref="H15:H16" si="10">(G15*F15*E15)</f>
        <v>20000</v>
      </c>
      <c r="I15" s="56">
        <v>66</v>
      </c>
      <c r="J15" s="56">
        <f t="shared" ref="J15:J16" si="11">G15/I15</f>
        <v>0.75757575757575757</v>
      </c>
      <c r="K15" s="56">
        <f t="shared" ref="K15:K16" si="12">J15*E15</f>
        <v>60.606060606060609</v>
      </c>
      <c r="L15" s="186"/>
    </row>
    <row r="16" spans="1:12" s="176" customFormat="1" ht="20.100000000000001" customHeight="1">
      <c r="A16" s="180">
        <v>2</v>
      </c>
      <c r="B16" s="179" t="s">
        <v>130</v>
      </c>
      <c r="C16" s="187" t="s">
        <v>105</v>
      </c>
      <c r="D16" s="179">
        <v>5</v>
      </c>
      <c r="E16" s="179">
        <v>1</v>
      </c>
      <c r="F16" s="56">
        <f t="shared" si="8"/>
        <v>400</v>
      </c>
      <c r="G16" s="56">
        <f t="shared" si="9"/>
        <v>5</v>
      </c>
      <c r="H16" s="56">
        <f t="shared" si="10"/>
        <v>2000</v>
      </c>
      <c r="I16" s="56">
        <v>66</v>
      </c>
      <c r="J16" s="56">
        <f t="shared" si="11"/>
        <v>7.575757575757576E-2</v>
      </c>
      <c r="K16" s="56">
        <f t="shared" si="12"/>
        <v>7.575757575757576E-2</v>
      </c>
      <c r="L16" s="188"/>
    </row>
    <row r="17" spans="1:12" s="176" customFormat="1" ht="21.95" customHeight="1">
      <c r="A17" s="674" t="s">
        <v>120</v>
      </c>
      <c r="B17" s="671"/>
      <c r="C17" s="183"/>
      <c r="D17" s="182"/>
      <c r="E17" s="182"/>
      <c r="F17" s="182"/>
      <c r="G17" s="182"/>
      <c r="H17" s="182">
        <f t="shared" ref="H17:I17" si="13">SUM(H15:H16)</f>
        <v>22000</v>
      </c>
      <c r="I17" s="182">
        <f t="shared" si="13"/>
        <v>132</v>
      </c>
      <c r="J17" s="183">
        <f>SUM(J15:J16)</f>
        <v>0.83333333333333337</v>
      </c>
      <c r="K17" s="182"/>
      <c r="L17" s="184"/>
    </row>
    <row r="18" spans="1:12" s="177" customFormat="1" ht="24.95" customHeight="1">
      <c r="A18" s="675" t="s">
        <v>127</v>
      </c>
      <c r="B18" s="676"/>
      <c r="C18" s="676"/>
      <c r="D18" s="676"/>
      <c r="E18" s="676"/>
      <c r="F18" s="676"/>
      <c r="G18" s="676"/>
      <c r="H18" s="676"/>
      <c r="I18" s="676"/>
      <c r="J18" s="676"/>
      <c r="K18" s="676"/>
      <c r="L18" s="677"/>
    </row>
    <row r="19" spans="1:12" s="176" customFormat="1" ht="20.100000000000001" customHeight="1">
      <c r="A19" s="614">
        <v>1</v>
      </c>
      <c r="B19" s="196" t="s">
        <v>128</v>
      </c>
      <c r="C19" s="201" t="s">
        <v>117</v>
      </c>
      <c r="D19" s="189">
        <v>2000</v>
      </c>
      <c r="E19" s="187">
        <v>80</v>
      </c>
      <c r="F19" s="56">
        <f t="shared" ref="F19:F25" si="14">400/E19</f>
        <v>5</v>
      </c>
      <c r="G19" s="56">
        <f t="shared" ref="G19:G25" si="15">D19/E19</f>
        <v>25</v>
      </c>
      <c r="H19" s="56">
        <f t="shared" ref="H19:H25" si="16">(G19*F19*E19)</f>
        <v>10000</v>
      </c>
      <c r="I19" s="56">
        <v>66</v>
      </c>
      <c r="J19" s="56">
        <f t="shared" ref="J19:J25" si="17">G19/I19</f>
        <v>0.37878787878787878</v>
      </c>
      <c r="K19" s="56">
        <f t="shared" ref="K19:K25" si="18">J19*E19</f>
        <v>30.303030303030305</v>
      </c>
      <c r="L19" s="185"/>
    </row>
    <row r="20" spans="1:12" s="176" customFormat="1" ht="20.100000000000001" customHeight="1">
      <c r="A20" s="614">
        <v>2</v>
      </c>
      <c r="B20" s="197" t="s">
        <v>131</v>
      </c>
      <c r="C20" s="202" t="s">
        <v>117</v>
      </c>
      <c r="D20" s="179">
        <v>4000</v>
      </c>
      <c r="E20" s="187">
        <v>80</v>
      </c>
      <c r="F20" s="56">
        <f t="shared" si="14"/>
        <v>5</v>
      </c>
      <c r="G20" s="56">
        <f t="shared" si="15"/>
        <v>50</v>
      </c>
      <c r="H20" s="56">
        <f t="shared" si="16"/>
        <v>20000</v>
      </c>
      <c r="I20" s="56">
        <v>66</v>
      </c>
      <c r="J20" s="56">
        <f t="shared" si="17"/>
        <v>0.75757575757575757</v>
      </c>
      <c r="K20" s="56">
        <f t="shared" si="18"/>
        <v>60.606060606060609</v>
      </c>
      <c r="L20" s="188"/>
    </row>
    <row r="21" spans="1:12" s="176" customFormat="1" ht="20.100000000000001" customHeight="1">
      <c r="A21" s="614">
        <v>3</v>
      </c>
      <c r="B21" s="197" t="s">
        <v>129</v>
      </c>
      <c r="C21" s="202" t="s">
        <v>18</v>
      </c>
      <c r="D21" s="179">
        <v>3000</v>
      </c>
      <c r="E21" s="187">
        <v>250</v>
      </c>
      <c r="F21" s="56">
        <f t="shared" si="14"/>
        <v>1.6</v>
      </c>
      <c r="G21" s="56">
        <f t="shared" si="15"/>
        <v>12</v>
      </c>
      <c r="H21" s="56">
        <f t="shared" si="16"/>
        <v>4800.0000000000009</v>
      </c>
      <c r="I21" s="56">
        <v>66</v>
      </c>
      <c r="J21" s="56">
        <f t="shared" si="17"/>
        <v>0.18181818181818182</v>
      </c>
      <c r="K21" s="56">
        <f t="shared" si="18"/>
        <v>45.454545454545453</v>
      </c>
      <c r="L21" s="188"/>
    </row>
    <row r="22" spans="1:12" s="176" customFormat="1" ht="20.100000000000001" customHeight="1">
      <c r="A22" s="614">
        <v>4</v>
      </c>
      <c r="B22" s="197" t="s">
        <v>130</v>
      </c>
      <c r="C22" s="202" t="s">
        <v>105</v>
      </c>
      <c r="D22" s="179">
        <v>5</v>
      </c>
      <c r="E22" s="187">
        <v>1</v>
      </c>
      <c r="F22" s="56">
        <f t="shared" si="14"/>
        <v>400</v>
      </c>
      <c r="G22" s="56">
        <f t="shared" si="15"/>
        <v>5</v>
      </c>
      <c r="H22" s="56">
        <f t="shared" si="16"/>
        <v>2000</v>
      </c>
      <c r="I22" s="56">
        <v>66</v>
      </c>
      <c r="J22" s="56">
        <f t="shared" si="17"/>
        <v>7.575757575757576E-2</v>
      </c>
      <c r="K22" s="56">
        <f t="shared" si="18"/>
        <v>7.575757575757576E-2</v>
      </c>
      <c r="L22" s="188"/>
    </row>
    <row r="23" spans="1:12" s="176" customFormat="1" ht="20.100000000000001" customHeight="1">
      <c r="A23" s="614">
        <v>5</v>
      </c>
      <c r="B23" s="197" t="s">
        <v>118</v>
      </c>
      <c r="C23" s="202" t="s">
        <v>18</v>
      </c>
      <c r="D23" s="179">
        <v>0</v>
      </c>
      <c r="E23" s="187">
        <v>60</v>
      </c>
      <c r="F23" s="56">
        <f t="shared" si="14"/>
        <v>6.666666666666667</v>
      </c>
      <c r="G23" s="56">
        <f t="shared" si="15"/>
        <v>0</v>
      </c>
      <c r="H23" s="56">
        <f t="shared" si="16"/>
        <v>0</v>
      </c>
      <c r="I23" s="56">
        <v>66</v>
      </c>
      <c r="J23" s="56">
        <f t="shared" si="17"/>
        <v>0</v>
      </c>
      <c r="K23" s="56">
        <f t="shared" si="18"/>
        <v>0</v>
      </c>
      <c r="L23" s="188"/>
    </row>
    <row r="24" spans="1:12" s="176" customFormat="1" ht="32.25" customHeight="1">
      <c r="A24" s="614">
        <v>6</v>
      </c>
      <c r="B24" s="438" t="s">
        <v>227</v>
      </c>
      <c r="C24" s="203" t="s">
        <v>11</v>
      </c>
      <c r="D24" s="189">
        <v>1000</v>
      </c>
      <c r="E24" s="187">
        <v>300</v>
      </c>
      <c r="F24" s="56">
        <f t="shared" si="14"/>
        <v>1.3333333333333333</v>
      </c>
      <c r="G24" s="56">
        <f t="shared" si="15"/>
        <v>3.3333333333333335</v>
      </c>
      <c r="H24" s="56">
        <f t="shared" si="16"/>
        <v>1333.3333333333335</v>
      </c>
      <c r="I24" s="56">
        <v>66</v>
      </c>
      <c r="J24" s="56">
        <f t="shared" si="17"/>
        <v>5.0505050505050504E-2</v>
      </c>
      <c r="K24" s="56">
        <f t="shared" si="18"/>
        <v>15.15151515151515</v>
      </c>
      <c r="L24" s="188"/>
    </row>
    <row r="25" spans="1:12" s="176" customFormat="1" ht="20.100000000000001" customHeight="1">
      <c r="A25" s="614">
        <v>7</v>
      </c>
      <c r="B25" s="197" t="s">
        <v>121</v>
      </c>
      <c r="C25" s="202" t="s">
        <v>122</v>
      </c>
      <c r="D25" s="189">
        <v>12000</v>
      </c>
      <c r="E25" s="187">
        <v>250</v>
      </c>
      <c r="F25" s="56">
        <f t="shared" si="14"/>
        <v>1.6</v>
      </c>
      <c r="G25" s="56">
        <f t="shared" si="15"/>
        <v>48</v>
      </c>
      <c r="H25" s="56">
        <f t="shared" si="16"/>
        <v>19200.000000000004</v>
      </c>
      <c r="I25" s="56">
        <v>66</v>
      </c>
      <c r="J25" s="56">
        <f t="shared" si="17"/>
        <v>0.72727272727272729</v>
      </c>
      <c r="K25" s="56">
        <f t="shared" si="18"/>
        <v>181.81818181818181</v>
      </c>
      <c r="L25" s="188"/>
    </row>
    <row r="26" spans="1:12" s="177" customFormat="1" ht="21.95" customHeight="1">
      <c r="A26" s="671" t="s">
        <v>120</v>
      </c>
      <c r="B26" s="671"/>
      <c r="C26" s="602"/>
      <c r="D26" s="190"/>
      <c r="E26" s="190"/>
      <c r="F26" s="190"/>
      <c r="G26" s="190"/>
      <c r="H26" s="602">
        <f t="shared" ref="H26:I26" si="19">SUM(H19:H25)</f>
        <v>57333.333333333343</v>
      </c>
      <c r="I26" s="602">
        <f t="shared" si="19"/>
        <v>462</v>
      </c>
      <c r="J26" s="602">
        <f>SUM(J19:J25)</f>
        <v>2.1717171717171717</v>
      </c>
      <c r="K26" s="190"/>
      <c r="L26" s="190"/>
    </row>
    <row r="27" spans="1:12" s="177" customFormat="1" ht="21.95" customHeight="1">
      <c r="A27" s="672" t="s">
        <v>119</v>
      </c>
      <c r="B27" s="672"/>
      <c r="C27" s="612"/>
      <c r="D27" s="613"/>
      <c r="E27" s="613"/>
      <c r="F27" s="613"/>
      <c r="G27" s="613"/>
      <c r="H27" s="612">
        <f>SUM(H26,H17,H13,H8)</f>
        <v>109333.33333333334</v>
      </c>
      <c r="I27" s="612">
        <f t="shared" ref="I27" si="20">SUM(I26,I17,I13,I8)</f>
        <v>858</v>
      </c>
      <c r="J27" s="612">
        <f>SUM(J26,J17,J13,J8)</f>
        <v>4.1414141414141419</v>
      </c>
      <c r="K27" s="613"/>
      <c r="L27" s="613"/>
    </row>
    <row r="28" spans="1:12" s="178" customFormat="1" ht="32.25" customHeight="1">
      <c r="A28" s="673" t="s">
        <v>137</v>
      </c>
      <c r="B28" s="673"/>
      <c r="C28" s="673"/>
      <c r="D28" s="17"/>
      <c r="E28" s="17"/>
      <c r="F28" s="97"/>
      <c r="G28" s="17" t="s">
        <v>20</v>
      </c>
      <c r="H28" s="17" t="s">
        <v>336</v>
      </c>
      <c r="I28" s="97"/>
      <c r="J28" s="603"/>
      <c r="K28" s="97"/>
      <c r="L28" s="17"/>
    </row>
    <row r="29" spans="1:12" s="177" customFormat="1" ht="38.25" customHeight="1">
      <c r="A29" s="145" t="s">
        <v>337</v>
      </c>
      <c r="B29" s="146"/>
      <c r="C29" s="606" t="s">
        <v>21</v>
      </c>
      <c r="D29" s="228"/>
      <c r="E29" s="606"/>
      <c r="F29" s="606"/>
      <c r="G29" s="607" t="s">
        <v>136</v>
      </c>
      <c r="H29" s="170" t="s">
        <v>22</v>
      </c>
      <c r="I29" s="228"/>
      <c r="J29" s="170"/>
      <c r="K29" s="170"/>
      <c r="L29" s="170"/>
    </row>
    <row r="30" spans="1:12" ht="18.75">
      <c r="A30" s="608"/>
      <c r="B30" s="609"/>
      <c r="C30" s="608" t="s">
        <v>116</v>
      </c>
      <c r="D30" s="608"/>
      <c r="E30" s="97"/>
      <c r="F30" s="97"/>
      <c r="G30" s="608"/>
      <c r="H30" s="610" t="s">
        <v>24</v>
      </c>
      <c r="I30" s="608"/>
      <c r="J30" s="610"/>
      <c r="K30" s="611" t="s">
        <v>44</v>
      </c>
      <c r="L30" s="611"/>
    </row>
  </sheetData>
  <mergeCells count="15">
    <mergeCell ref="A6:L6"/>
    <mergeCell ref="A1:L1"/>
    <mergeCell ref="A2:L2"/>
    <mergeCell ref="A3:L3"/>
    <mergeCell ref="A4:L4"/>
    <mergeCell ref="A5:B5"/>
    <mergeCell ref="A26:B26"/>
    <mergeCell ref="A27:B27"/>
    <mergeCell ref="A28:C28"/>
    <mergeCell ref="A8:B8"/>
    <mergeCell ref="A9:L9"/>
    <mergeCell ref="A13:B13"/>
    <mergeCell ref="A14:L14"/>
    <mergeCell ref="A17:B17"/>
    <mergeCell ref="A18:L18"/>
  </mergeCells>
  <printOptions horizontalCentered="1"/>
  <pageMargins left="0.25" right="0.25" top="0.75" bottom="0.75" header="0.3" footer="0.3"/>
  <pageSetup scale="7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rightToLeft="1" view="pageBreakPreview" topLeftCell="A7" zoomScaleSheetLayoutView="100" workbookViewId="0">
      <selection activeCell="H17" sqref="H17"/>
    </sheetView>
  </sheetViews>
  <sheetFormatPr defaultColWidth="9.140625" defaultRowHeight="15"/>
  <cols>
    <col min="1" max="1" width="9.140625" style="173"/>
    <col min="2" max="2" width="36.7109375" style="173" customWidth="1"/>
    <col min="3" max="3" width="11.85546875" style="174" customWidth="1"/>
    <col min="4" max="5" width="11.85546875" style="173" customWidth="1"/>
    <col min="6" max="6" width="13.140625" style="173" customWidth="1"/>
    <col min="7" max="7" width="11.85546875" style="173" customWidth="1"/>
    <col min="8" max="8" width="14.7109375" style="173" customWidth="1"/>
    <col min="9" max="9" width="12.7109375" style="173" customWidth="1"/>
    <col min="10" max="10" width="11.85546875" style="173" customWidth="1"/>
    <col min="11" max="11" width="12" style="173" customWidth="1"/>
    <col min="12" max="12" width="16" style="173" customWidth="1"/>
    <col min="13" max="16384" width="9.140625" style="173"/>
  </cols>
  <sheetData>
    <row r="1" spans="1:12" s="175" customFormat="1" ht="22.5" customHeight="1">
      <c r="A1" s="681" t="s">
        <v>123</v>
      </c>
      <c r="B1" s="681"/>
      <c r="C1" s="681"/>
      <c r="D1" s="681"/>
      <c r="E1" s="681"/>
      <c r="F1" s="681"/>
      <c r="G1" s="681"/>
      <c r="H1" s="681"/>
      <c r="I1" s="681"/>
      <c r="J1" s="681"/>
      <c r="K1" s="681"/>
      <c r="L1" s="681"/>
    </row>
    <row r="2" spans="1:12" s="175" customFormat="1" ht="22.5" customHeight="1">
      <c r="A2" s="681" t="s">
        <v>115</v>
      </c>
      <c r="B2" s="681"/>
      <c r="C2" s="681"/>
      <c r="D2" s="681"/>
      <c r="E2" s="681"/>
      <c r="F2" s="681"/>
      <c r="G2" s="681"/>
      <c r="H2" s="681"/>
      <c r="I2" s="681"/>
      <c r="J2" s="681"/>
      <c r="K2" s="681"/>
      <c r="L2" s="681"/>
    </row>
    <row r="3" spans="1:12" s="175" customFormat="1" ht="22.5" customHeight="1" thickBot="1">
      <c r="A3" s="682" t="s">
        <v>124</v>
      </c>
      <c r="B3" s="682"/>
      <c r="C3" s="682"/>
      <c r="D3" s="682"/>
      <c r="E3" s="682"/>
      <c r="F3" s="682"/>
      <c r="G3" s="682"/>
      <c r="H3" s="682"/>
      <c r="I3" s="682"/>
      <c r="J3" s="682"/>
      <c r="K3" s="682"/>
      <c r="L3" s="682"/>
    </row>
    <row r="4" spans="1:12" ht="28.5" customHeight="1">
      <c r="A4" s="683" t="s">
        <v>349</v>
      </c>
      <c r="B4" s="684"/>
      <c r="C4" s="684"/>
      <c r="D4" s="684"/>
      <c r="E4" s="684"/>
      <c r="F4" s="684"/>
      <c r="G4" s="684"/>
      <c r="H4" s="684"/>
      <c r="I4" s="684"/>
      <c r="J4" s="684"/>
      <c r="K4" s="684"/>
      <c r="L4" s="685"/>
    </row>
    <row r="5" spans="1:12" s="177" customFormat="1" ht="40.5" customHeight="1">
      <c r="A5" s="686" t="s">
        <v>1</v>
      </c>
      <c r="B5" s="687"/>
      <c r="C5" s="199" t="s">
        <v>2</v>
      </c>
      <c r="D5" s="199" t="s">
        <v>3</v>
      </c>
      <c r="E5" s="199" t="s">
        <v>4</v>
      </c>
      <c r="F5" s="199" t="s">
        <v>5</v>
      </c>
      <c r="G5" s="199" t="s">
        <v>25</v>
      </c>
      <c r="H5" s="199" t="s">
        <v>6</v>
      </c>
      <c r="I5" s="200" t="s">
        <v>7</v>
      </c>
      <c r="J5" s="199" t="s">
        <v>42</v>
      </c>
      <c r="K5" s="199" t="s">
        <v>110</v>
      </c>
      <c r="L5" s="204" t="s">
        <v>8</v>
      </c>
    </row>
    <row r="6" spans="1:12" s="177" customFormat="1" ht="24.95" customHeight="1">
      <c r="A6" s="678" t="s">
        <v>134</v>
      </c>
      <c r="B6" s="679"/>
      <c r="C6" s="679"/>
      <c r="D6" s="679"/>
      <c r="E6" s="679"/>
      <c r="F6" s="679"/>
      <c r="G6" s="679"/>
      <c r="H6" s="679"/>
      <c r="I6" s="679"/>
      <c r="J6" s="679"/>
      <c r="K6" s="679"/>
      <c r="L6" s="680"/>
    </row>
    <row r="7" spans="1:12" s="176" customFormat="1" ht="20.100000000000001" customHeight="1">
      <c r="A7" s="180">
        <v>1</v>
      </c>
      <c r="B7" s="196" t="s">
        <v>118</v>
      </c>
      <c r="C7" s="187" t="s">
        <v>18</v>
      </c>
      <c r="D7" s="179">
        <v>5000</v>
      </c>
      <c r="E7" s="179">
        <v>60</v>
      </c>
      <c r="F7" s="56">
        <f>400/E7</f>
        <v>6.666666666666667</v>
      </c>
      <c r="G7" s="56">
        <f t="shared" ref="G7" si="0">D7/E7</f>
        <v>83.333333333333329</v>
      </c>
      <c r="H7" s="56">
        <f>(G7*F7*E7)</f>
        <v>33333.333333333336</v>
      </c>
      <c r="I7" s="56">
        <v>10</v>
      </c>
      <c r="J7" s="56">
        <f>G7/I7</f>
        <v>8.3333333333333321</v>
      </c>
      <c r="K7" s="56">
        <f t="shared" ref="K7" si="1">J7*E7</f>
        <v>499.99999999999994</v>
      </c>
      <c r="L7" s="181"/>
    </row>
    <row r="8" spans="1:12" s="176" customFormat="1" ht="21.95" customHeight="1">
      <c r="A8" s="674" t="s">
        <v>120</v>
      </c>
      <c r="B8" s="671"/>
      <c r="C8" s="183"/>
      <c r="D8" s="182"/>
      <c r="E8" s="182"/>
      <c r="F8" s="182"/>
      <c r="G8" s="182"/>
      <c r="H8" s="182">
        <f>SUM(H7)</f>
        <v>33333.333333333336</v>
      </c>
      <c r="I8" s="182">
        <f>SUM(I7)</f>
        <v>10</v>
      </c>
      <c r="J8" s="183">
        <f>SUM(J7)</f>
        <v>8.3333333333333321</v>
      </c>
      <c r="K8" s="182"/>
      <c r="L8" s="184"/>
    </row>
    <row r="9" spans="1:12" s="177" customFormat="1" ht="24.95" customHeight="1">
      <c r="A9" s="675" t="s">
        <v>125</v>
      </c>
      <c r="B9" s="676"/>
      <c r="C9" s="676"/>
      <c r="D9" s="676"/>
      <c r="E9" s="676"/>
      <c r="F9" s="676"/>
      <c r="G9" s="676"/>
      <c r="H9" s="676"/>
      <c r="I9" s="676"/>
      <c r="J9" s="676"/>
      <c r="K9" s="676"/>
      <c r="L9" s="677"/>
    </row>
    <row r="10" spans="1:12" s="176" customFormat="1" ht="20.100000000000001" customHeight="1">
      <c r="A10" s="180">
        <v>1</v>
      </c>
      <c r="B10" s="196" t="s">
        <v>128</v>
      </c>
      <c r="C10" s="201" t="s">
        <v>117</v>
      </c>
      <c r="D10" s="179">
        <v>25000</v>
      </c>
      <c r="E10" s="179">
        <v>80</v>
      </c>
      <c r="F10" s="56">
        <f t="shared" ref="F10:F12" si="2">400/E10</f>
        <v>5</v>
      </c>
      <c r="G10" s="56">
        <f t="shared" ref="G10:G12" si="3">D10/E10</f>
        <v>312.5</v>
      </c>
      <c r="H10" s="56">
        <f t="shared" ref="H10:H12" si="4">(G10*F10*E10)</f>
        <v>125000</v>
      </c>
      <c r="I10" s="56">
        <v>66</v>
      </c>
      <c r="J10" s="56">
        <f t="shared" ref="J10:J12" si="5">G10/I10</f>
        <v>4.7348484848484844</v>
      </c>
      <c r="K10" s="56">
        <f t="shared" ref="K10:K12" si="6">J10*E10</f>
        <v>378.78787878787875</v>
      </c>
      <c r="L10" s="185"/>
    </row>
    <row r="11" spans="1:12" s="176" customFormat="1" ht="20.100000000000001" customHeight="1">
      <c r="A11" s="180">
        <v>2</v>
      </c>
      <c r="B11" s="197" t="s">
        <v>131</v>
      </c>
      <c r="C11" s="202" t="s">
        <v>117</v>
      </c>
      <c r="D11" s="179">
        <v>67000</v>
      </c>
      <c r="E11" s="179">
        <v>80</v>
      </c>
      <c r="F11" s="56">
        <f t="shared" si="2"/>
        <v>5</v>
      </c>
      <c r="G11" s="56">
        <f t="shared" si="3"/>
        <v>837.5</v>
      </c>
      <c r="H11" s="56">
        <f t="shared" si="4"/>
        <v>335000</v>
      </c>
      <c r="I11" s="56">
        <v>66</v>
      </c>
      <c r="J11" s="56">
        <f t="shared" si="5"/>
        <v>12.689393939393939</v>
      </c>
      <c r="K11" s="56">
        <f t="shared" si="6"/>
        <v>1015.1515151515151</v>
      </c>
      <c r="L11" s="185"/>
    </row>
    <row r="12" spans="1:12" s="176" customFormat="1" ht="20.100000000000001" customHeight="1">
      <c r="A12" s="180">
        <v>3</v>
      </c>
      <c r="B12" s="197" t="s">
        <v>129</v>
      </c>
      <c r="C12" s="202" t="s">
        <v>18</v>
      </c>
      <c r="D12" s="179">
        <v>25000</v>
      </c>
      <c r="E12" s="179">
        <v>250</v>
      </c>
      <c r="F12" s="56">
        <f t="shared" si="2"/>
        <v>1.6</v>
      </c>
      <c r="G12" s="56">
        <f t="shared" si="3"/>
        <v>100</v>
      </c>
      <c r="H12" s="56">
        <f t="shared" si="4"/>
        <v>40000</v>
      </c>
      <c r="I12" s="56">
        <v>66</v>
      </c>
      <c r="J12" s="56">
        <f t="shared" si="5"/>
        <v>1.5151515151515151</v>
      </c>
      <c r="K12" s="56">
        <f t="shared" si="6"/>
        <v>378.78787878787881</v>
      </c>
      <c r="L12" s="185"/>
    </row>
    <row r="13" spans="1:12" s="176" customFormat="1" ht="21.95" customHeight="1">
      <c r="A13" s="674" t="s">
        <v>120</v>
      </c>
      <c r="B13" s="671"/>
      <c r="C13" s="183"/>
      <c r="D13" s="182"/>
      <c r="E13" s="182"/>
      <c r="F13" s="182"/>
      <c r="G13" s="182"/>
      <c r="H13" s="182">
        <f t="shared" ref="H13:I13" si="7">SUM(H10:H12)</f>
        <v>500000</v>
      </c>
      <c r="I13" s="182">
        <f t="shared" si="7"/>
        <v>198</v>
      </c>
      <c r="J13" s="183">
        <f>SUM(J10:J12)</f>
        <v>18.939393939393938</v>
      </c>
      <c r="K13" s="182"/>
      <c r="L13" s="184"/>
    </row>
    <row r="14" spans="1:12" s="177" customFormat="1" ht="24.95" customHeight="1">
      <c r="A14" s="675" t="s">
        <v>126</v>
      </c>
      <c r="B14" s="676"/>
      <c r="C14" s="676"/>
      <c r="D14" s="676"/>
      <c r="E14" s="676"/>
      <c r="F14" s="676"/>
      <c r="G14" s="676"/>
      <c r="H14" s="676"/>
      <c r="I14" s="676"/>
      <c r="J14" s="676"/>
      <c r="K14" s="676"/>
      <c r="L14" s="677"/>
    </row>
    <row r="15" spans="1:12" s="176" customFormat="1" ht="20.100000000000001" customHeight="1">
      <c r="A15" s="180">
        <v>1</v>
      </c>
      <c r="B15" s="197" t="s">
        <v>131</v>
      </c>
      <c r="C15" s="202" t="s">
        <v>117</v>
      </c>
      <c r="D15" s="179">
        <v>35000</v>
      </c>
      <c r="E15" s="179">
        <v>80</v>
      </c>
      <c r="F15" s="56">
        <f t="shared" ref="F15:F16" si="8">400/E15</f>
        <v>5</v>
      </c>
      <c r="G15" s="56">
        <f t="shared" ref="G15:G16" si="9">D15/E15</f>
        <v>437.5</v>
      </c>
      <c r="H15" s="56">
        <f t="shared" ref="H15:H16" si="10">(G15*F15*E15)</f>
        <v>175000</v>
      </c>
      <c r="I15" s="56">
        <v>66</v>
      </c>
      <c r="J15" s="56">
        <f t="shared" ref="J15:J16" si="11">G15/I15</f>
        <v>6.6287878787878789</v>
      </c>
      <c r="K15" s="56">
        <f t="shared" ref="K15:K16" si="12">J15*E15</f>
        <v>530.30303030303025</v>
      </c>
      <c r="L15" s="186"/>
    </row>
    <row r="16" spans="1:12" s="176" customFormat="1" ht="20.100000000000001" customHeight="1">
      <c r="A16" s="180">
        <v>2</v>
      </c>
      <c r="B16" s="179" t="s">
        <v>130</v>
      </c>
      <c r="C16" s="187" t="s">
        <v>105</v>
      </c>
      <c r="D16" s="179">
        <v>35</v>
      </c>
      <c r="E16" s="179">
        <v>1</v>
      </c>
      <c r="F16" s="56">
        <f t="shared" si="8"/>
        <v>400</v>
      </c>
      <c r="G16" s="56">
        <f t="shared" si="9"/>
        <v>35</v>
      </c>
      <c r="H16" s="56">
        <f t="shared" si="10"/>
        <v>14000</v>
      </c>
      <c r="I16" s="56">
        <v>66</v>
      </c>
      <c r="J16" s="56">
        <f t="shared" si="11"/>
        <v>0.53030303030303028</v>
      </c>
      <c r="K16" s="56">
        <f t="shared" si="12"/>
        <v>0.53030303030303028</v>
      </c>
      <c r="L16" s="188"/>
    </row>
    <row r="17" spans="1:12" s="176" customFormat="1" ht="21.95" customHeight="1">
      <c r="A17" s="674" t="s">
        <v>120</v>
      </c>
      <c r="B17" s="671"/>
      <c r="C17" s="183"/>
      <c r="D17" s="182"/>
      <c r="E17" s="182"/>
      <c r="F17" s="182"/>
      <c r="G17" s="182"/>
      <c r="H17" s="182">
        <f t="shared" ref="H17:I17" si="13">SUM(H15:H16)</f>
        <v>189000</v>
      </c>
      <c r="I17" s="182">
        <f t="shared" si="13"/>
        <v>132</v>
      </c>
      <c r="J17" s="183">
        <f>SUM(J15:J16)</f>
        <v>7.1590909090909092</v>
      </c>
      <c r="K17" s="182"/>
      <c r="L17" s="184"/>
    </row>
    <row r="18" spans="1:12" s="177" customFormat="1" ht="24.95" customHeight="1">
      <c r="A18" s="675" t="s">
        <v>127</v>
      </c>
      <c r="B18" s="676"/>
      <c r="C18" s="676"/>
      <c r="D18" s="676"/>
      <c r="E18" s="676"/>
      <c r="F18" s="676"/>
      <c r="G18" s="676"/>
      <c r="H18" s="676"/>
      <c r="I18" s="676"/>
      <c r="J18" s="676"/>
      <c r="K18" s="676"/>
      <c r="L18" s="677"/>
    </row>
    <row r="19" spans="1:12" s="176" customFormat="1" ht="20.100000000000001" customHeight="1">
      <c r="A19" s="180">
        <v>1</v>
      </c>
      <c r="B19" s="196" t="s">
        <v>128</v>
      </c>
      <c r="C19" s="201" t="s">
        <v>117</v>
      </c>
      <c r="D19" s="189">
        <v>15000</v>
      </c>
      <c r="E19" s="187">
        <v>80</v>
      </c>
      <c r="F19" s="56">
        <f t="shared" ref="F19:F25" si="14">400/E19</f>
        <v>5</v>
      </c>
      <c r="G19" s="56">
        <f t="shared" ref="G19:G25" si="15">D19/E19</f>
        <v>187.5</v>
      </c>
      <c r="H19" s="56">
        <f t="shared" ref="H19:H25" si="16">(G19*F19*E19)</f>
        <v>75000</v>
      </c>
      <c r="I19" s="56">
        <v>66</v>
      </c>
      <c r="J19" s="56">
        <f t="shared" ref="J19:J25" si="17">G19/I19</f>
        <v>2.8409090909090908</v>
      </c>
      <c r="K19" s="56">
        <f t="shared" ref="K19:K25" si="18">J19*E19</f>
        <v>227.27272727272725</v>
      </c>
      <c r="L19" s="185"/>
    </row>
    <row r="20" spans="1:12" s="176" customFormat="1" ht="20.100000000000001" customHeight="1">
      <c r="A20" s="180">
        <v>2</v>
      </c>
      <c r="B20" s="197" t="s">
        <v>131</v>
      </c>
      <c r="C20" s="202" t="s">
        <v>117</v>
      </c>
      <c r="D20" s="179">
        <v>28000</v>
      </c>
      <c r="E20" s="187">
        <v>80</v>
      </c>
      <c r="F20" s="56">
        <f t="shared" si="14"/>
        <v>5</v>
      </c>
      <c r="G20" s="56">
        <f t="shared" si="15"/>
        <v>350</v>
      </c>
      <c r="H20" s="56">
        <f t="shared" si="16"/>
        <v>140000</v>
      </c>
      <c r="I20" s="56">
        <v>66</v>
      </c>
      <c r="J20" s="56">
        <f t="shared" si="17"/>
        <v>5.3030303030303028</v>
      </c>
      <c r="K20" s="56">
        <f t="shared" si="18"/>
        <v>424.24242424242425</v>
      </c>
      <c r="L20" s="188"/>
    </row>
    <row r="21" spans="1:12" s="176" customFormat="1" ht="20.100000000000001" customHeight="1">
      <c r="A21" s="180">
        <v>3</v>
      </c>
      <c r="B21" s="197" t="s">
        <v>129</v>
      </c>
      <c r="C21" s="202" t="s">
        <v>18</v>
      </c>
      <c r="D21" s="179">
        <v>35000</v>
      </c>
      <c r="E21" s="187">
        <v>250</v>
      </c>
      <c r="F21" s="56">
        <f t="shared" si="14"/>
        <v>1.6</v>
      </c>
      <c r="G21" s="56">
        <f t="shared" si="15"/>
        <v>140</v>
      </c>
      <c r="H21" s="56">
        <f t="shared" si="16"/>
        <v>56000</v>
      </c>
      <c r="I21" s="56">
        <v>66</v>
      </c>
      <c r="J21" s="56">
        <f t="shared" si="17"/>
        <v>2.1212121212121211</v>
      </c>
      <c r="K21" s="56">
        <f t="shared" si="18"/>
        <v>530.30303030303025</v>
      </c>
      <c r="L21" s="188"/>
    </row>
    <row r="22" spans="1:12" s="176" customFormat="1" ht="20.100000000000001" customHeight="1">
      <c r="A22" s="180">
        <v>4</v>
      </c>
      <c r="B22" s="197" t="s">
        <v>130</v>
      </c>
      <c r="C22" s="202" t="s">
        <v>105</v>
      </c>
      <c r="D22" s="179">
        <v>25</v>
      </c>
      <c r="E22" s="187">
        <v>1</v>
      </c>
      <c r="F22" s="56">
        <f t="shared" si="14"/>
        <v>400</v>
      </c>
      <c r="G22" s="56">
        <f t="shared" si="15"/>
        <v>25</v>
      </c>
      <c r="H22" s="56">
        <f t="shared" si="16"/>
        <v>10000</v>
      </c>
      <c r="I22" s="56">
        <v>66</v>
      </c>
      <c r="J22" s="56">
        <f t="shared" si="17"/>
        <v>0.37878787878787878</v>
      </c>
      <c r="K22" s="56">
        <f t="shared" si="18"/>
        <v>0.37878787878787878</v>
      </c>
      <c r="L22" s="188"/>
    </row>
    <row r="23" spans="1:12" s="176" customFormat="1" ht="20.100000000000001" customHeight="1">
      <c r="A23" s="180">
        <v>5</v>
      </c>
      <c r="B23" s="197" t="s">
        <v>118</v>
      </c>
      <c r="C23" s="202" t="s">
        <v>18</v>
      </c>
      <c r="D23" s="179">
        <v>55000</v>
      </c>
      <c r="E23" s="187">
        <v>60</v>
      </c>
      <c r="F23" s="56">
        <f t="shared" si="14"/>
        <v>6.666666666666667</v>
      </c>
      <c r="G23" s="56">
        <f t="shared" si="15"/>
        <v>916.66666666666663</v>
      </c>
      <c r="H23" s="56">
        <f t="shared" si="16"/>
        <v>366666.66666666669</v>
      </c>
      <c r="I23" s="56">
        <v>66</v>
      </c>
      <c r="J23" s="56">
        <f t="shared" si="17"/>
        <v>13.888888888888888</v>
      </c>
      <c r="K23" s="56">
        <f t="shared" si="18"/>
        <v>833.33333333333326</v>
      </c>
      <c r="L23" s="188"/>
    </row>
    <row r="24" spans="1:12" s="176" customFormat="1" ht="33" customHeight="1">
      <c r="A24" s="180">
        <v>6</v>
      </c>
      <c r="B24" s="198" t="s">
        <v>227</v>
      </c>
      <c r="C24" s="203" t="s">
        <v>11</v>
      </c>
      <c r="D24" s="189">
        <v>40000</v>
      </c>
      <c r="E24" s="187">
        <v>300</v>
      </c>
      <c r="F24" s="56">
        <f t="shared" si="14"/>
        <v>1.3333333333333333</v>
      </c>
      <c r="G24" s="56">
        <f t="shared" si="15"/>
        <v>133.33333333333334</v>
      </c>
      <c r="H24" s="56">
        <f t="shared" si="16"/>
        <v>53333.333333333328</v>
      </c>
      <c r="I24" s="56">
        <v>66</v>
      </c>
      <c r="J24" s="56">
        <f t="shared" si="17"/>
        <v>2.0202020202020203</v>
      </c>
      <c r="K24" s="56">
        <f t="shared" si="18"/>
        <v>606.06060606060612</v>
      </c>
      <c r="L24" s="188"/>
    </row>
    <row r="25" spans="1:12" s="176" customFormat="1" ht="20.100000000000001" customHeight="1">
      <c r="A25" s="180">
        <v>7</v>
      </c>
      <c r="B25" s="197" t="s">
        <v>121</v>
      </c>
      <c r="C25" s="202" t="s">
        <v>122</v>
      </c>
      <c r="D25" s="189">
        <v>20000</v>
      </c>
      <c r="E25" s="187">
        <v>250</v>
      </c>
      <c r="F25" s="56">
        <f t="shared" si="14"/>
        <v>1.6</v>
      </c>
      <c r="G25" s="56">
        <f t="shared" si="15"/>
        <v>80</v>
      </c>
      <c r="H25" s="56">
        <f t="shared" si="16"/>
        <v>32000</v>
      </c>
      <c r="I25" s="56">
        <v>66</v>
      </c>
      <c r="J25" s="56">
        <f t="shared" si="17"/>
        <v>1.2121212121212122</v>
      </c>
      <c r="K25" s="56">
        <f t="shared" si="18"/>
        <v>303.03030303030306</v>
      </c>
      <c r="L25" s="188"/>
    </row>
    <row r="26" spans="1:12" s="177" customFormat="1" ht="21.95" customHeight="1">
      <c r="A26" s="674" t="s">
        <v>120</v>
      </c>
      <c r="B26" s="671"/>
      <c r="C26" s="191"/>
      <c r="D26" s="190"/>
      <c r="E26" s="190"/>
      <c r="F26" s="190"/>
      <c r="G26" s="190"/>
      <c r="H26" s="191">
        <f t="shared" ref="H26:I26" si="19">SUM(H19:H25)</f>
        <v>733000.00000000012</v>
      </c>
      <c r="I26" s="191">
        <f t="shared" si="19"/>
        <v>462</v>
      </c>
      <c r="J26" s="191">
        <f>SUM(J19:J25)</f>
        <v>27.765151515151516</v>
      </c>
      <c r="K26" s="190"/>
      <c r="L26" s="192"/>
    </row>
    <row r="27" spans="1:12" s="177" customFormat="1" ht="21.95" customHeight="1" thickBot="1">
      <c r="A27" s="688" t="s">
        <v>119</v>
      </c>
      <c r="B27" s="689"/>
      <c r="C27" s="194"/>
      <c r="D27" s="193"/>
      <c r="E27" s="193"/>
      <c r="F27" s="193"/>
      <c r="G27" s="193"/>
      <c r="H27" s="194">
        <f>SUM(H26,H17,H13,H8)</f>
        <v>1455333.3333333333</v>
      </c>
      <c r="I27" s="194">
        <f t="shared" ref="I27" si="20">SUM(I26,I17,I13,I8)</f>
        <v>802</v>
      </c>
      <c r="J27" s="194">
        <f>SUM(J26,J17,J13,J8)</f>
        <v>62.196969696969688</v>
      </c>
      <c r="K27" s="193"/>
      <c r="L27" s="195"/>
    </row>
    <row r="28" spans="1:12" s="178" customFormat="1" ht="32.25" customHeight="1">
      <c r="A28" s="673" t="s">
        <v>137</v>
      </c>
      <c r="B28" s="673"/>
      <c r="C28" s="673"/>
      <c r="D28" s="17"/>
      <c r="E28" s="17"/>
      <c r="F28" s="97"/>
      <c r="G28" s="17" t="s">
        <v>20</v>
      </c>
      <c r="H28" s="17" t="s">
        <v>336</v>
      </c>
      <c r="I28" s="137"/>
      <c r="J28" s="576"/>
      <c r="K28" s="137"/>
      <c r="L28" s="17"/>
    </row>
    <row r="29" spans="1:12" s="177" customFormat="1" ht="32.25" customHeight="1">
      <c r="A29" s="145" t="s">
        <v>337</v>
      </c>
      <c r="B29" s="146"/>
      <c r="C29" s="147" t="s">
        <v>21</v>
      </c>
      <c r="D29" s="148"/>
      <c r="E29" s="147"/>
      <c r="F29" s="147"/>
      <c r="G29" s="320" t="s">
        <v>136</v>
      </c>
      <c r="H29" s="170" t="s">
        <v>22</v>
      </c>
      <c r="I29" s="148"/>
      <c r="J29" s="170"/>
      <c r="K29" s="170"/>
      <c r="L29" s="12"/>
    </row>
    <row r="30" spans="1:12" ht="18.75">
      <c r="A30" s="149"/>
      <c r="B30" s="150"/>
      <c r="C30" s="149" t="s">
        <v>116</v>
      </c>
      <c r="D30" s="149"/>
      <c r="E30" s="137"/>
      <c r="F30" s="137"/>
      <c r="G30" s="149"/>
      <c r="H30" s="171" t="s">
        <v>24</v>
      </c>
      <c r="I30" s="149"/>
      <c r="J30" s="171"/>
      <c r="K30" s="318" t="s">
        <v>44</v>
      </c>
      <c r="L30" s="318"/>
    </row>
  </sheetData>
  <mergeCells count="15">
    <mergeCell ref="A6:L6"/>
    <mergeCell ref="A1:L1"/>
    <mergeCell ref="A2:L2"/>
    <mergeCell ref="A3:L3"/>
    <mergeCell ref="A4:L4"/>
    <mergeCell ref="A5:B5"/>
    <mergeCell ref="A26:B26"/>
    <mergeCell ref="A27:B27"/>
    <mergeCell ref="A28:C28"/>
    <mergeCell ref="A8:B8"/>
    <mergeCell ref="A9:L9"/>
    <mergeCell ref="A13:B13"/>
    <mergeCell ref="A14:L14"/>
    <mergeCell ref="A17:B17"/>
    <mergeCell ref="A18:L18"/>
  </mergeCells>
  <printOptions horizontalCentered="1"/>
  <pageMargins left="0.25" right="0.25" top="0.75" bottom="0.75" header="0.3" footer="0.3"/>
  <pageSetup scale="7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rightToLeft="1" view="pageBreakPreview" topLeftCell="A18" zoomScaleSheetLayoutView="100" workbookViewId="0">
      <selection activeCell="A28" sqref="A28:L30"/>
    </sheetView>
  </sheetViews>
  <sheetFormatPr defaultColWidth="9.140625" defaultRowHeight="15"/>
  <cols>
    <col min="1" max="1" width="9.140625" style="173"/>
    <col min="2" max="2" width="36.7109375" style="173" customWidth="1"/>
    <col min="3" max="3" width="11.85546875" style="174" customWidth="1"/>
    <col min="4" max="5" width="11.85546875" style="173" customWidth="1"/>
    <col min="6" max="6" width="13.140625" style="173" customWidth="1"/>
    <col min="7" max="7" width="11.85546875" style="173" customWidth="1"/>
    <col min="8" max="8" width="14.7109375" style="173" customWidth="1"/>
    <col min="9" max="9" width="12.7109375" style="173" customWidth="1"/>
    <col min="10" max="10" width="11.85546875" style="173" customWidth="1"/>
    <col min="11" max="11" width="12" style="173" customWidth="1"/>
    <col min="12" max="12" width="16" style="173" customWidth="1"/>
    <col min="13" max="16384" width="9.140625" style="173"/>
  </cols>
  <sheetData>
    <row r="1" spans="1:12" s="175" customFormat="1" ht="22.5" customHeight="1">
      <c r="A1" s="681" t="s">
        <v>123</v>
      </c>
      <c r="B1" s="681"/>
      <c r="C1" s="681"/>
      <c r="D1" s="681"/>
      <c r="E1" s="681"/>
      <c r="F1" s="681"/>
      <c r="G1" s="681"/>
      <c r="H1" s="681"/>
      <c r="I1" s="681"/>
      <c r="J1" s="681"/>
      <c r="K1" s="681"/>
      <c r="L1" s="681"/>
    </row>
    <row r="2" spans="1:12" s="175" customFormat="1" ht="22.5" customHeight="1">
      <c r="A2" s="681" t="s">
        <v>115</v>
      </c>
      <c r="B2" s="681"/>
      <c r="C2" s="681"/>
      <c r="D2" s="681"/>
      <c r="E2" s="681"/>
      <c r="F2" s="681"/>
      <c r="G2" s="681"/>
      <c r="H2" s="681"/>
      <c r="I2" s="681"/>
      <c r="J2" s="681"/>
      <c r="K2" s="681"/>
      <c r="L2" s="681"/>
    </row>
    <row r="3" spans="1:12" s="175" customFormat="1" ht="22.5" customHeight="1" thickBot="1">
      <c r="A3" s="682" t="s">
        <v>124</v>
      </c>
      <c r="B3" s="682"/>
      <c r="C3" s="682"/>
      <c r="D3" s="682"/>
      <c r="E3" s="682"/>
      <c r="F3" s="682"/>
      <c r="G3" s="682"/>
      <c r="H3" s="682"/>
      <c r="I3" s="682"/>
      <c r="J3" s="682"/>
      <c r="K3" s="682"/>
      <c r="L3" s="682"/>
    </row>
    <row r="4" spans="1:12" ht="28.5" customHeight="1">
      <c r="A4" s="683" t="s">
        <v>133</v>
      </c>
      <c r="B4" s="684"/>
      <c r="C4" s="684"/>
      <c r="D4" s="684"/>
      <c r="E4" s="684"/>
      <c r="F4" s="684"/>
      <c r="G4" s="684"/>
      <c r="H4" s="684"/>
      <c r="I4" s="684"/>
      <c r="J4" s="684"/>
      <c r="K4" s="684"/>
      <c r="L4" s="685"/>
    </row>
    <row r="5" spans="1:12" s="177" customFormat="1" ht="40.5" customHeight="1">
      <c r="A5" s="686" t="s">
        <v>1</v>
      </c>
      <c r="B5" s="687"/>
      <c r="C5" s="199" t="s">
        <v>2</v>
      </c>
      <c r="D5" s="199" t="s">
        <v>3</v>
      </c>
      <c r="E5" s="199" t="s">
        <v>4</v>
      </c>
      <c r="F5" s="199" t="s">
        <v>5</v>
      </c>
      <c r="G5" s="199" t="s">
        <v>25</v>
      </c>
      <c r="H5" s="199" t="s">
        <v>6</v>
      </c>
      <c r="I5" s="200" t="s">
        <v>7</v>
      </c>
      <c r="J5" s="199" t="s">
        <v>42</v>
      </c>
      <c r="K5" s="199" t="s">
        <v>110</v>
      </c>
      <c r="L5" s="204" t="s">
        <v>8</v>
      </c>
    </row>
    <row r="6" spans="1:12" s="177" customFormat="1" ht="24.95" customHeight="1">
      <c r="A6" s="678" t="s">
        <v>98</v>
      </c>
      <c r="B6" s="679"/>
      <c r="C6" s="679"/>
      <c r="D6" s="679"/>
      <c r="E6" s="679"/>
      <c r="F6" s="679"/>
      <c r="G6" s="679"/>
      <c r="H6" s="679"/>
      <c r="I6" s="679"/>
      <c r="J6" s="679"/>
      <c r="K6" s="679"/>
      <c r="L6" s="680"/>
    </row>
    <row r="7" spans="1:12" s="176" customFormat="1" ht="20.100000000000001" customHeight="1">
      <c r="A7" s="180">
        <v>1</v>
      </c>
      <c r="B7" s="196" t="s">
        <v>118</v>
      </c>
      <c r="C7" s="187" t="s">
        <v>18</v>
      </c>
      <c r="D7" s="179">
        <v>0</v>
      </c>
      <c r="E7" s="179">
        <v>60</v>
      </c>
      <c r="F7" s="56">
        <f>400/E7</f>
        <v>6.666666666666667</v>
      </c>
      <c r="G7" s="56">
        <f t="shared" ref="G7" si="0">D7/E7</f>
        <v>0</v>
      </c>
      <c r="H7" s="56">
        <f>(G7*F7*E7)</f>
        <v>0</v>
      </c>
      <c r="I7" s="56">
        <v>66</v>
      </c>
      <c r="J7" s="56">
        <f>G7/I7</f>
        <v>0</v>
      </c>
      <c r="K7" s="56">
        <f t="shared" ref="K7" si="1">J7*E7</f>
        <v>0</v>
      </c>
      <c r="L7" s="181"/>
    </row>
    <row r="8" spans="1:12" s="176" customFormat="1" ht="21.95" customHeight="1">
      <c r="A8" s="674" t="s">
        <v>120</v>
      </c>
      <c r="B8" s="671"/>
      <c r="C8" s="183"/>
      <c r="D8" s="182"/>
      <c r="E8" s="182"/>
      <c r="F8" s="182"/>
      <c r="G8" s="182"/>
      <c r="H8" s="182">
        <f>SUM(H7)</f>
        <v>0</v>
      </c>
      <c r="I8" s="182">
        <f>SUM(I7)</f>
        <v>66</v>
      </c>
      <c r="J8" s="183">
        <f>SUM(J7)</f>
        <v>0</v>
      </c>
      <c r="K8" s="182"/>
      <c r="L8" s="184"/>
    </row>
    <row r="9" spans="1:12" s="177" customFormat="1" ht="24.95" customHeight="1">
      <c r="A9" s="675" t="s">
        <v>125</v>
      </c>
      <c r="B9" s="676"/>
      <c r="C9" s="676"/>
      <c r="D9" s="676"/>
      <c r="E9" s="676"/>
      <c r="F9" s="676"/>
      <c r="G9" s="676"/>
      <c r="H9" s="676"/>
      <c r="I9" s="676"/>
      <c r="J9" s="676"/>
      <c r="K9" s="676"/>
      <c r="L9" s="677"/>
    </row>
    <row r="10" spans="1:12" s="176" customFormat="1" ht="20.100000000000001" customHeight="1">
      <c r="A10" s="180">
        <v>1</v>
      </c>
      <c r="B10" s="196" t="s">
        <v>128</v>
      </c>
      <c r="C10" s="201" t="s">
        <v>117</v>
      </c>
      <c r="D10" s="179"/>
      <c r="E10" s="179">
        <v>80</v>
      </c>
      <c r="F10" s="56">
        <f t="shared" ref="F10:F12" si="2">400/E10</f>
        <v>5</v>
      </c>
      <c r="G10" s="56">
        <f t="shared" ref="G10:G12" si="3">D10/E10</f>
        <v>0</v>
      </c>
      <c r="H10" s="56">
        <f t="shared" ref="H10:H12" si="4">(G10*F10*E10)</f>
        <v>0</v>
      </c>
      <c r="I10" s="56">
        <v>66</v>
      </c>
      <c r="J10" s="56">
        <f t="shared" ref="J10:J12" si="5">G10/I10</f>
        <v>0</v>
      </c>
      <c r="K10" s="56">
        <f t="shared" ref="K10:K12" si="6">J10*E10</f>
        <v>0</v>
      </c>
      <c r="L10" s="185"/>
    </row>
    <row r="11" spans="1:12" s="176" customFormat="1" ht="20.100000000000001" customHeight="1">
      <c r="A11" s="180">
        <v>2</v>
      </c>
      <c r="B11" s="197" t="s">
        <v>131</v>
      </c>
      <c r="C11" s="202" t="s">
        <v>117</v>
      </c>
      <c r="D11" s="179"/>
      <c r="E11" s="179">
        <v>80</v>
      </c>
      <c r="F11" s="56">
        <f t="shared" si="2"/>
        <v>5</v>
      </c>
      <c r="G11" s="56">
        <f t="shared" si="3"/>
        <v>0</v>
      </c>
      <c r="H11" s="56">
        <f t="shared" si="4"/>
        <v>0</v>
      </c>
      <c r="I11" s="56">
        <v>66</v>
      </c>
      <c r="J11" s="56">
        <f t="shared" si="5"/>
        <v>0</v>
      </c>
      <c r="K11" s="56">
        <f t="shared" si="6"/>
        <v>0</v>
      </c>
      <c r="L11" s="185"/>
    </row>
    <row r="12" spans="1:12" s="176" customFormat="1" ht="20.100000000000001" customHeight="1">
      <c r="A12" s="180">
        <v>3</v>
      </c>
      <c r="B12" s="197" t="s">
        <v>129</v>
      </c>
      <c r="C12" s="202" t="s">
        <v>18</v>
      </c>
      <c r="D12" s="179"/>
      <c r="E12" s="179">
        <v>250</v>
      </c>
      <c r="F12" s="56">
        <f t="shared" si="2"/>
        <v>1.6</v>
      </c>
      <c r="G12" s="56">
        <f t="shared" si="3"/>
        <v>0</v>
      </c>
      <c r="H12" s="56">
        <f t="shared" si="4"/>
        <v>0</v>
      </c>
      <c r="I12" s="56">
        <v>66</v>
      </c>
      <c r="J12" s="56">
        <f t="shared" si="5"/>
        <v>0</v>
      </c>
      <c r="K12" s="56">
        <f t="shared" si="6"/>
        <v>0</v>
      </c>
      <c r="L12" s="185"/>
    </row>
    <row r="13" spans="1:12" s="176" customFormat="1" ht="21.95" customHeight="1">
      <c r="A13" s="674" t="s">
        <v>120</v>
      </c>
      <c r="B13" s="671"/>
      <c r="C13" s="183"/>
      <c r="D13" s="182"/>
      <c r="E13" s="182"/>
      <c r="F13" s="182"/>
      <c r="G13" s="182"/>
      <c r="H13" s="182">
        <f t="shared" ref="H13:I13" si="7">SUM(H10:H12)</f>
        <v>0</v>
      </c>
      <c r="I13" s="182">
        <f t="shared" si="7"/>
        <v>198</v>
      </c>
      <c r="J13" s="183">
        <f>SUM(J10:J12)</f>
        <v>0</v>
      </c>
      <c r="K13" s="182"/>
      <c r="L13" s="184"/>
    </row>
    <row r="14" spans="1:12" s="177" customFormat="1" ht="24.95" customHeight="1">
      <c r="A14" s="675" t="s">
        <v>126</v>
      </c>
      <c r="B14" s="676"/>
      <c r="C14" s="676"/>
      <c r="D14" s="676"/>
      <c r="E14" s="676"/>
      <c r="F14" s="676"/>
      <c r="G14" s="676"/>
      <c r="H14" s="676"/>
      <c r="I14" s="676"/>
      <c r="J14" s="676"/>
      <c r="K14" s="676"/>
      <c r="L14" s="677"/>
    </row>
    <row r="15" spans="1:12" s="176" customFormat="1" ht="20.100000000000001" customHeight="1">
      <c r="A15" s="180">
        <v>1</v>
      </c>
      <c r="B15" s="197" t="s">
        <v>131</v>
      </c>
      <c r="C15" s="202" t="s">
        <v>117</v>
      </c>
      <c r="D15" s="179"/>
      <c r="E15" s="179">
        <v>80</v>
      </c>
      <c r="F15" s="56">
        <f t="shared" ref="F15:F16" si="8">400/E15</f>
        <v>5</v>
      </c>
      <c r="G15" s="56">
        <f t="shared" ref="G15:G16" si="9">D15/E15</f>
        <v>0</v>
      </c>
      <c r="H15" s="56">
        <f t="shared" ref="H15:H16" si="10">(G15*F15*E15)</f>
        <v>0</v>
      </c>
      <c r="I15" s="56">
        <v>66</v>
      </c>
      <c r="J15" s="56">
        <f t="shared" ref="J15:J16" si="11">G15/I15</f>
        <v>0</v>
      </c>
      <c r="K15" s="56">
        <f t="shared" ref="K15:K16" si="12">J15*E15</f>
        <v>0</v>
      </c>
      <c r="L15" s="186"/>
    </row>
    <row r="16" spans="1:12" s="176" customFormat="1" ht="20.100000000000001" customHeight="1">
      <c r="A16" s="180">
        <v>2</v>
      </c>
      <c r="B16" s="179" t="s">
        <v>130</v>
      </c>
      <c r="C16" s="187" t="s">
        <v>105</v>
      </c>
      <c r="D16" s="179"/>
      <c r="E16" s="179">
        <v>1</v>
      </c>
      <c r="F16" s="56">
        <f t="shared" si="8"/>
        <v>400</v>
      </c>
      <c r="G16" s="56">
        <f t="shared" si="9"/>
        <v>0</v>
      </c>
      <c r="H16" s="56">
        <f t="shared" si="10"/>
        <v>0</v>
      </c>
      <c r="I16" s="56">
        <v>66</v>
      </c>
      <c r="J16" s="56">
        <f t="shared" si="11"/>
        <v>0</v>
      </c>
      <c r="K16" s="56">
        <f t="shared" si="12"/>
        <v>0</v>
      </c>
      <c r="L16" s="188"/>
    </row>
    <row r="17" spans="1:12" s="176" customFormat="1" ht="21.95" customHeight="1">
      <c r="A17" s="674" t="s">
        <v>120</v>
      </c>
      <c r="B17" s="671"/>
      <c r="C17" s="183"/>
      <c r="D17" s="182"/>
      <c r="E17" s="182"/>
      <c r="F17" s="182"/>
      <c r="G17" s="182"/>
      <c r="H17" s="182">
        <f t="shared" ref="H17:I17" si="13">SUM(H15:H16)</f>
        <v>0</v>
      </c>
      <c r="I17" s="182">
        <f t="shared" si="13"/>
        <v>132</v>
      </c>
      <c r="J17" s="183">
        <f>SUM(J15:J16)</f>
        <v>0</v>
      </c>
      <c r="K17" s="182"/>
      <c r="L17" s="184"/>
    </row>
    <row r="18" spans="1:12" s="177" customFormat="1" ht="24.95" customHeight="1">
      <c r="A18" s="675" t="s">
        <v>127</v>
      </c>
      <c r="B18" s="676"/>
      <c r="C18" s="676"/>
      <c r="D18" s="676"/>
      <c r="E18" s="676"/>
      <c r="F18" s="676"/>
      <c r="G18" s="676"/>
      <c r="H18" s="676"/>
      <c r="I18" s="676"/>
      <c r="J18" s="676"/>
      <c r="K18" s="676"/>
      <c r="L18" s="677"/>
    </row>
    <row r="19" spans="1:12" s="176" customFormat="1" ht="20.100000000000001" customHeight="1">
      <c r="A19" s="180">
        <v>1</v>
      </c>
      <c r="B19" s="196" t="s">
        <v>128</v>
      </c>
      <c r="C19" s="201" t="s">
        <v>117</v>
      </c>
      <c r="D19" s="189"/>
      <c r="E19" s="187">
        <v>80</v>
      </c>
      <c r="F19" s="56">
        <f t="shared" ref="F19:F25" si="14">400/E19</f>
        <v>5</v>
      </c>
      <c r="G19" s="56">
        <f t="shared" ref="G19:G25" si="15">D19/E19</f>
        <v>0</v>
      </c>
      <c r="H19" s="56">
        <f t="shared" ref="H19:H25" si="16">(G19*F19*E19)</f>
        <v>0</v>
      </c>
      <c r="I19" s="56">
        <v>66</v>
      </c>
      <c r="J19" s="56">
        <f t="shared" ref="J19:J25" si="17">G19/I19</f>
        <v>0</v>
      </c>
      <c r="K19" s="56">
        <f t="shared" ref="K19:K25" si="18">J19*E19</f>
        <v>0</v>
      </c>
      <c r="L19" s="185"/>
    </row>
    <row r="20" spans="1:12" s="176" customFormat="1" ht="20.100000000000001" customHeight="1">
      <c r="A20" s="180">
        <v>2</v>
      </c>
      <c r="B20" s="197" t="s">
        <v>131</v>
      </c>
      <c r="C20" s="202" t="s">
        <v>117</v>
      </c>
      <c r="D20" s="179"/>
      <c r="E20" s="187">
        <v>80</v>
      </c>
      <c r="F20" s="56">
        <f t="shared" si="14"/>
        <v>5</v>
      </c>
      <c r="G20" s="56">
        <f t="shared" si="15"/>
        <v>0</v>
      </c>
      <c r="H20" s="56">
        <f t="shared" si="16"/>
        <v>0</v>
      </c>
      <c r="I20" s="56">
        <v>66</v>
      </c>
      <c r="J20" s="56">
        <f t="shared" si="17"/>
        <v>0</v>
      </c>
      <c r="K20" s="56">
        <f t="shared" si="18"/>
        <v>0</v>
      </c>
      <c r="L20" s="188"/>
    </row>
    <row r="21" spans="1:12" s="176" customFormat="1" ht="20.100000000000001" customHeight="1">
      <c r="A21" s="180">
        <v>3</v>
      </c>
      <c r="B21" s="197" t="s">
        <v>129</v>
      </c>
      <c r="C21" s="202" t="s">
        <v>18</v>
      </c>
      <c r="D21" s="179"/>
      <c r="E21" s="187">
        <v>250</v>
      </c>
      <c r="F21" s="56">
        <f t="shared" si="14"/>
        <v>1.6</v>
      </c>
      <c r="G21" s="56">
        <f t="shared" si="15"/>
        <v>0</v>
      </c>
      <c r="H21" s="56">
        <f t="shared" si="16"/>
        <v>0</v>
      </c>
      <c r="I21" s="56">
        <v>66</v>
      </c>
      <c r="J21" s="56">
        <f t="shared" si="17"/>
        <v>0</v>
      </c>
      <c r="K21" s="56">
        <f t="shared" si="18"/>
        <v>0</v>
      </c>
      <c r="L21" s="188"/>
    </row>
    <row r="22" spans="1:12" s="176" customFormat="1" ht="20.100000000000001" customHeight="1">
      <c r="A22" s="180">
        <v>4</v>
      </c>
      <c r="B22" s="197" t="s">
        <v>130</v>
      </c>
      <c r="C22" s="202" t="s">
        <v>105</v>
      </c>
      <c r="D22" s="179"/>
      <c r="E22" s="187">
        <v>1</v>
      </c>
      <c r="F22" s="56">
        <f t="shared" si="14"/>
        <v>400</v>
      </c>
      <c r="G22" s="56">
        <f t="shared" si="15"/>
        <v>0</v>
      </c>
      <c r="H22" s="56">
        <f t="shared" si="16"/>
        <v>0</v>
      </c>
      <c r="I22" s="56">
        <v>66</v>
      </c>
      <c r="J22" s="56">
        <f t="shared" si="17"/>
        <v>0</v>
      </c>
      <c r="K22" s="56">
        <f t="shared" si="18"/>
        <v>0</v>
      </c>
      <c r="L22" s="188"/>
    </row>
    <row r="23" spans="1:12" s="176" customFormat="1" ht="20.100000000000001" customHeight="1">
      <c r="A23" s="180">
        <v>5</v>
      </c>
      <c r="B23" s="197" t="s">
        <v>118</v>
      </c>
      <c r="C23" s="202" t="s">
        <v>18</v>
      </c>
      <c r="D23" s="179"/>
      <c r="E23" s="187">
        <v>60</v>
      </c>
      <c r="F23" s="56">
        <f t="shared" si="14"/>
        <v>6.666666666666667</v>
      </c>
      <c r="G23" s="56">
        <f t="shared" si="15"/>
        <v>0</v>
      </c>
      <c r="H23" s="56">
        <f t="shared" si="16"/>
        <v>0</v>
      </c>
      <c r="I23" s="56">
        <v>66</v>
      </c>
      <c r="J23" s="56">
        <f t="shared" si="17"/>
        <v>0</v>
      </c>
      <c r="K23" s="56">
        <f t="shared" si="18"/>
        <v>0</v>
      </c>
      <c r="L23" s="188"/>
    </row>
    <row r="24" spans="1:12" s="176" customFormat="1" ht="29.25" customHeight="1">
      <c r="A24" s="180">
        <v>6</v>
      </c>
      <c r="B24" s="438" t="s">
        <v>227</v>
      </c>
      <c r="C24" s="203" t="s">
        <v>11</v>
      </c>
      <c r="D24" s="189"/>
      <c r="E24" s="187">
        <v>300</v>
      </c>
      <c r="F24" s="56">
        <f t="shared" si="14"/>
        <v>1.3333333333333333</v>
      </c>
      <c r="G24" s="56">
        <f t="shared" si="15"/>
        <v>0</v>
      </c>
      <c r="H24" s="56">
        <f t="shared" si="16"/>
        <v>0</v>
      </c>
      <c r="I24" s="56">
        <v>66</v>
      </c>
      <c r="J24" s="56">
        <f t="shared" si="17"/>
        <v>0</v>
      </c>
      <c r="K24" s="56">
        <f t="shared" si="18"/>
        <v>0</v>
      </c>
      <c r="L24" s="188"/>
    </row>
    <row r="25" spans="1:12" s="176" customFormat="1" ht="20.100000000000001" customHeight="1">
      <c r="A25" s="180">
        <v>7</v>
      </c>
      <c r="B25" s="197" t="s">
        <v>121</v>
      </c>
      <c r="C25" s="202" t="s">
        <v>122</v>
      </c>
      <c r="D25" s="189"/>
      <c r="E25" s="187">
        <v>250</v>
      </c>
      <c r="F25" s="56">
        <f t="shared" si="14"/>
        <v>1.6</v>
      </c>
      <c r="G25" s="56">
        <f t="shared" si="15"/>
        <v>0</v>
      </c>
      <c r="H25" s="56">
        <f t="shared" si="16"/>
        <v>0</v>
      </c>
      <c r="I25" s="56">
        <v>66</v>
      </c>
      <c r="J25" s="56">
        <f t="shared" si="17"/>
        <v>0</v>
      </c>
      <c r="K25" s="56">
        <f t="shared" si="18"/>
        <v>0</v>
      </c>
      <c r="L25" s="188"/>
    </row>
    <row r="26" spans="1:12" s="177" customFormat="1" ht="21.95" customHeight="1">
      <c r="A26" s="674" t="s">
        <v>120</v>
      </c>
      <c r="B26" s="671"/>
      <c r="C26" s="191"/>
      <c r="D26" s="190"/>
      <c r="E26" s="190"/>
      <c r="F26" s="190"/>
      <c r="G26" s="190"/>
      <c r="H26" s="191">
        <f t="shared" ref="H26:I26" si="19">SUM(H19:H25)</f>
        <v>0</v>
      </c>
      <c r="I26" s="191">
        <f t="shared" si="19"/>
        <v>462</v>
      </c>
      <c r="J26" s="191">
        <f>SUM(J19:J25)</f>
        <v>0</v>
      </c>
      <c r="K26" s="190"/>
      <c r="L26" s="192"/>
    </row>
    <row r="27" spans="1:12" s="177" customFormat="1" ht="21.95" customHeight="1" thickBot="1">
      <c r="A27" s="688" t="s">
        <v>119</v>
      </c>
      <c r="B27" s="689"/>
      <c r="C27" s="194"/>
      <c r="D27" s="193"/>
      <c r="E27" s="193"/>
      <c r="F27" s="193"/>
      <c r="G27" s="193"/>
      <c r="H27" s="194">
        <f>SUM(H26,H17,H13,H8)</f>
        <v>0</v>
      </c>
      <c r="I27" s="194">
        <f t="shared" ref="I27" si="20">SUM(I26,I17,I13,I8)</f>
        <v>858</v>
      </c>
      <c r="J27" s="194">
        <f>SUM(J26,J17,J13,J8)</f>
        <v>0</v>
      </c>
      <c r="K27" s="193"/>
      <c r="L27" s="195"/>
    </row>
    <row r="28" spans="1:12" s="178" customFormat="1" ht="32.25" customHeight="1">
      <c r="A28" s="673" t="s">
        <v>137</v>
      </c>
      <c r="B28" s="673"/>
      <c r="C28" s="673"/>
      <c r="D28" s="17"/>
      <c r="E28" s="17"/>
      <c r="F28" s="97"/>
      <c r="G28" s="17" t="s">
        <v>20</v>
      </c>
      <c r="H28" s="17" t="s">
        <v>336</v>
      </c>
      <c r="I28" s="137"/>
      <c r="J28" s="576"/>
      <c r="K28" s="137"/>
      <c r="L28" s="17"/>
    </row>
    <row r="29" spans="1:12" s="177" customFormat="1" ht="36.75" customHeight="1">
      <c r="A29" s="145" t="s">
        <v>337</v>
      </c>
      <c r="B29" s="146"/>
      <c r="C29" s="147" t="s">
        <v>21</v>
      </c>
      <c r="D29" s="148"/>
      <c r="E29" s="147"/>
      <c r="F29" s="147"/>
      <c r="G29" s="320" t="s">
        <v>136</v>
      </c>
      <c r="H29" s="170" t="s">
        <v>22</v>
      </c>
      <c r="I29" s="148"/>
      <c r="J29" s="170"/>
      <c r="K29" s="170"/>
      <c r="L29" s="12"/>
    </row>
    <row r="30" spans="1:12" ht="18.75">
      <c r="A30" s="149"/>
      <c r="B30" s="150"/>
      <c r="C30" s="149" t="s">
        <v>116</v>
      </c>
      <c r="D30" s="149"/>
      <c r="E30" s="137"/>
      <c r="F30" s="137"/>
      <c r="G30" s="149"/>
      <c r="H30" s="171" t="s">
        <v>24</v>
      </c>
      <c r="I30" s="149"/>
      <c r="J30" s="171"/>
      <c r="K30" s="318" t="s">
        <v>44</v>
      </c>
      <c r="L30" s="318"/>
    </row>
  </sheetData>
  <mergeCells count="15">
    <mergeCell ref="A6:L6"/>
    <mergeCell ref="A1:L1"/>
    <mergeCell ref="A2:L2"/>
    <mergeCell ref="A3:L3"/>
    <mergeCell ref="A4:L4"/>
    <mergeCell ref="A5:B5"/>
    <mergeCell ref="A26:B26"/>
    <mergeCell ref="A27:B27"/>
    <mergeCell ref="A28:C28"/>
    <mergeCell ref="A8:B8"/>
    <mergeCell ref="A9:L9"/>
    <mergeCell ref="A13:B13"/>
    <mergeCell ref="A14:L14"/>
    <mergeCell ref="A17:B17"/>
    <mergeCell ref="A18:L18"/>
  </mergeCells>
  <printOptions horizontalCentered="1"/>
  <pageMargins left="0.25" right="0.25" top="0.75" bottom="0.75" header="0.3" footer="0.3"/>
  <pageSetup scale="7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rightToLeft="1" view="pageBreakPreview" topLeftCell="A13" zoomScaleSheetLayoutView="100" workbookViewId="0">
      <selection activeCell="D25" sqref="D25"/>
    </sheetView>
  </sheetViews>
  <sheetFormatPr defaultColWidth="9.140625" defaultRowHeight="15"/>
  <cols>
    <col min="1" max="1" width="9.140625" style="173"/>
    <col min="2" max="2" width="36.7109375" style="173" customWidth="1"/>
    <col min="3" max="3" width="11.85546875" style="174" customWidth="1"/>
    <col min="4" max="5" width="11.85546875" style="173" customWidth="1"/>
    <col min="6" max="6" width="13.140625" style="173" customWidth="1"/>
    <col min="7" max="7" width="11.85546875" style="173" customWidth="1"/>
    <col min="8" max="8" width="14.7109375" style="173" customWidth="1"/>
    <col min="9" max="9" width="12.7109375" style="173" customWidth="1"/>
    <col min="10" max="10" width="11.85546875" style="173" customWidth="1"/>
    <col min="11" max="11" width="12" style="173" customWidth="1"/>
    <col min="12" max="12" width="16" style="173" customWidth="1"/>
    <col min="13" max="16384" width="9.140625" style="173"/>
  </cols>
  <sheetData>
    <row r="1" spans="1:12" s="175" customFormat="1" ht="22.5" customHeight="1">
      <c r="A1" s="681" t="s">
        <v>123</v>
      </c>
      <c r="B1" s="681"/>
      <c r="C1" s="681"/>
      <c r="D1" s="681"/>
      <c r="E1" s="681"/>
      <c r="F1" s="681"/>
      <c r="G1" s="681"/>
      <c r="H1" s="681"/>
      <c r="I1" s="681"/>
      <c r="J1" s="681"/>
      <c r="K1" s="681"/>
      <c r="L1" s="681"/>
    </row>
    <row r="2" spans="1:12" s="175" customFormat="1" ht="22.5" customHeight="1">
      <c r="A2" s="681" t="s">
        <v>115</v>
      </c>
      <c r="B2" s="681"/>
      <c r="C2" s="681"/>
      <c r="D2" s="681"/>
      <c r="E2" s="681"/>
      <c r="F2" s="681"/>
      <c r="G2" s="681"/>
      <c r="H2" s="681"/>
      <c r="I2" s="681"/>
      <c r="J2" s="681"/>
      <c r="K2" s="681"/>
      <c r="L2" s="681"/>
    </row>
    <row r="3" spans="1:12" s="175" customFormat="1" ht="22.5" customHeight="1" thickBot="1">
      <c r="A3" s="682" t="s">
        <v>124</v>
      </c>
      <c r="B3" s="682"/>
      <c r="C3" s="682"/>
      <c r="D3" s="682"/>
      <c r="E3" s="682"/>
      <c r="F3" s="682"/>
      <c r="G3" s="682"/>
      <c r="H3" s="682"/>
      <c r="I3" s="682"/>
      <c r="J3" s="682"/>
      <c r="K3" s="682"/>
      <c r="L3" s="682"/>
    </row>
    <row r="4" spans="1:12" ht="28.5" customHeight="1">
      <c r="A4" s="683" t="s">
        <v>350</v>
      </c>
      <c r="B4" s="684"/>
      <c r="C4" s="684"/>
      <c r="D4" s="684"/>
      <c r="E4" s="684"/>
      <c r="F4" s="684"/>
      <c r="G4" s="684"/>
      <c r="H4" s="684"/>
      <c r="I4" s="684"/>
      <c r="J4" s="684"/>
      <c r="K4" s="684"/>
      <c r="L4" s="685"/>
    </row>
    <row r="5" spans="1:12" s="177" customFormat="1" ht="40.5" customHeight="1">
      <c r="A5" s="686" t="s">
        <v>1</v>
      </c>
      <c r="B5" s="687"/>
      <c r="C5" s="199" t="s">
        <v>2</v>
      </c>
      <c r="D5" s="199" t="s">
        <v>3</v>
      </c>
      <c r="E5" s="199" t="s">
        <v>4</v>
      </c>
      <c r="F5" s="199" t="s">
        <v>5</v>
      </c>
      <c r="G5" s="199" t="s">
        <v>25</v>
      </c>
      <c r="H5" s="199" t="s">
        <v>6</v>
      </c>
      <c r="I5" s="200" t="s">
        <v>7</v>
      </c>
      <c r="J5" s="199" t="s">
        <v>42</v>
      </c>
      <c r="K5" s="199" t="s">
        <v>110</v>
      </c>
      <c r="L5" s="204" t="s">
        <v>8</v>
      </c>
    </row>
    <row r="6" spans="1:12" s="177" customFormat="1" ht="24.95" customHeight="1">
      <c r="A6" s="678" t="s">
        <v>98</v>
      </c>
      <c r="B6" s="679"/>
      <c r="C6" s="679"/>
      <c r="D6" s="679"/>
      <c r="E6" s="679"/>
      <c r="F6" s="679"/>
      <c r="G6" s="679"/>
      <c r="H6" s="679"/>
      <c r="I6" s="679"/>
      <c r="J6" s="679"/>
      <c r="K6" s="679"/>
      <c r="L6" s="680"/>
    </row>
    <row r="7" spans="1:12" s="176" customFormat="1" ht="20.100000000000001" customHeight="1">
      <c r="A7" s="180">
        <v>1</v>
      </c>
      <c r="B7" s="196" t="s">
        <v>118</v>
      </c>
      <c r="C7" s="187" t="s">
        <v>18</v>
      </c>
      <c r="D7" s="179">
        <v>3000</v>
      </c>
      <c r="E7" s="179">
        <v>60</v>
      </c>
      <c r="F7" s="56">
        <f>400/E7</f>
        <v>6.666666666666667</v>
      </c>
      <c r="G7" s="56">
        <f t="shared" ref="G7" si="0">D7/E7</f>
        <v>50</v>
      </c>
      <c r="H7" s="56">
        <f>(G7*F7*E7)</f>
        <v>20000.000000000004</v>
      </c>
      <c r="I7" s="56">
        <v>10</v>
      </c>
      <c r="J7" s="56">
        <f>G7/I7</f>
        <v>5</v>
      </c>
      <c r="K7" s="56">
        <f t="shared" ref="K7" si="1">J7*E7</f>
        <v>300</v>
      </c>
      <c r="L7" s="181"/>
    </row>
    <row r="8" spans="1:12" s="176" customFormat="1" ht="21.95" customHeight="1">
      <c r="A8" s="674" t="s">
        <v>120</v>
      </c>
      <c r="B8" s="671"/>
      <c r="C8" s="183"/>
      <c r="D8" s="182"/>
      <c r="E8" s="182"/>
      <c r="F8" s="182"/>
      <c r="G8" s="182"/>
      <c r="H8" s="182">
        <f>SUM(H7)</f>
        <v>20000.000000000004</v>
      </c>
      <c r="I8" s="182">
        <f>SUM(I7)</f>
        <v>10</v>
      </c>
      <c r="J8" s="183">
        <f>SUM(J7)</f>
        <v>5</v>
      </c>
      <c r="K8" s="182"/>
      <c r="L8" s="184"/>
    </row>
    <row r="9" spans="1:12" s="177" customFormat="1" ht="24.95" customHeight="1">
      <c r="A9" s="675" t="s">
        <v>125</v>
      </c>
      <c r="B9" s="676"/>
      <c r="C9" s="676"/>
      <c r="D9" s="676"/>
      <c r="E9" s="676"/>
      <c r="F9" s="676"/>
      <c r="G9" s="676"/>
      <c r="H9" s="676"/>
      <c r="I9" s="676"/>
      <c r="J9" s="676"/>
      <c r="K9" s="676"/>
      <c r="L9" s="677"/>
    </row>
    <row r="10" spans="1:12" s="176" customFormat="1" ht="20.100000000000001" customHeight="1">
      <c r="A10" s="180">
        <v>1</v>
      </c>
      <c r="B10" s="196" t="s">
        <v>128</v>
      </c>
      <c r="C10" s="201" t="s">
        <v>117</v>
      </c>
      <c r="D10" s="179">
        <v>15000</v>
      </c>
      <c r="E10" s="179">
        <v>80</v>
      </c>
      <c r="F10" s="56">
        <f t="shared" ref="F10:F12" si="2">400/E10</f>
        <v>5</v>
      </c>
      <c r="G10" s="56">
        <f t="shared" ref="G10:G12" si="3">D10/E10</f>
        <v>187.5</v>
      </c>
      <c r="H10" s="56">
        <f t="shared" ref="H10:H12" si="4">(G10*F10*E10)</f>
        <v>75000</v>
      </c>
      <c r="I10" s="56">
        <v>66</v>
      </c>
      <c r="J10" s="56">
        <f t="shared" ref="J10:J12" si="5">G10/I10</f>
        <v>2.8409090909090908</v>
      </c>
      <c r="K10" s="56">
        <f t="shared" ref="K10:K12" si="6">J10*E10</f>
        <v>227.27272727272725</v>
      </c>
      <c r="L10" s="185"/>
    </row>
    <row r="11" spans="1:12" s="176" customFormat="1" ht="20.100000000000001" customHeight="1">
      <c r="A11" s="180">
        <v>2</v>
      </c>
      <c r="B11" s="197" t="s">
        <v>131</v>
      </c>
      <c r="C11" s="202" t="s">
        <v>117</v>
      </c>
      <c r="D11" s="179">
        <v>30000</v>
      </c>
      <c r="E11" s="179">
        <v>80</v>
      </c>
      <c r="F11" s="56">
        <f t="shared" si="2"/>
        <v>5</v>
      </c>
      <c r="G11" s="56">
        <f t="shared" si="3"/>
        <v>375</v>
      </c>
      <c r="H11" s="56">
        <f t="shared" si="4"/>
        <v>150000</v>
      </c>
      <c r="I11" s="56">
        <v>66</v>
      </c>
      <c r="J11" s="56">
        <f t="shared" si="5"/>
        <v>5.6818181818181817</v>
      </c>
      <c r="K11" s="56">
        <f t="shared" si="6"/>
        <v>454.5454545454545</v>
      </c>
      <c r="L11" s="185"/>
    </row>
    <row r="12" spans="1:12" s="176" customFormat="1" ht="20.100000000000001" customHeight="1">
      <c r="A12" s="180">
        <v>3</v>
      </c>
      <c r="B12" s="197" t="s">
        <v>129</v>
      </c>
      <c r="C12" s="202" t="s">
        <v>18</v>
      </c>
      <c r="D12" s="179">
        <v>25000</v>
      </c>
      <c r="E12" s="179">
        <v>250</v>
      </c>
      <c r="F12" s="56">
        <f t="shared" si="2"/>
        <v>1.6</v>
      </c>
      <c r="G12" s="56">
        <f t="shared" si="3"/>
        <v>100</v>
      </c>
      <c r="H12" s="56">
        <f t="shared" si="4"/>
        <v>40000</v>
      </c>
      <c r="I12" s="56">
        <v>66</v>
      </c>
      <c r="J12" s="56">
        <f t="shared" si="5"/>
        <v>1.5151515151515151</v>
      </c>
      <c r="K12" s="56">
        <f t="shared" si="6"/>
        <v>378.78787878787881</v>
      </c>
      <c r="L12" s="185"/>
    </row>
    <row r="13" spans="1:12" s="176" customFormat="1" ht="21.95" customHeight="1">
      <c r="A13" s="674" t="s">
        <v>120</v>
      </c>
      <c r="B13" s="671"/>
      <c r="C13" s="183"/>
      <c r="D13" s="182"/>
      <c r="E13" s="182"/>
      <c r="F13" s="182"/>
      <c r="G13" s="182"/>
      <c r="H13" s="182">
        <f t="shared" ref="H13:I13" si="7">SUM(H10:H12)</f>
        <v>265000</v>
      </c>
      <c r="I13" s="182">
        <f t="shared" si="7"/>
        <v>198</v>
      </c>
      <c r="J13" s="183">
        <f>SUM(J10:J12)</f>
        <v>10.037878787878789</v>
      </c>
      <c r="K13" s="182"/>
      <c r="L13" s="184"/>
    </row>
    <row r="14" spans="1:12" s="177" customFormat="1" ht="24.95" customHeight="1">
      <c r="A14" s="675" t="s">
        <v>126</v>
      </c>
      <c r="B14" s="676"/>
      <c r="C14" s="676"/>
      <c r="D14" s="676"/>
      <c r="E14" s="676"/>
      <c r="F14" s="676"/>
      <c r="G14" s="676"/>
      <c r="H14" s="676"/>
      <c r="I14" s="676"/>
      <c r="J14" s="676"/>
      <c r="K14" s="676"/>
      <c r="L14" s="677"/>
    </row>
    <row r="15" spans="1:12" s="176" customFormat="1" ht="20.100000000000001" customHeight="1">
      <c r="A15" s="180">
        <v>1</v>
      </c>
      <c r="B15" s="197" t="s">
        <v>131</v>
      </c>
      <c r="C15" s="202" t="s">
        <v>117</v>
      </c>
      <c r="D15" s="179">
        <v>40000</v>
      </c>
      <c r="E15" s="179">
        <v>80</v>
      </c>
      <c r="F15" s="56">
        <f t="shared" ref="F15:F16" si="8">400/E15</f>
        <v>5</v>
      </c>
      <c r="G15" s="56">
        <f t="shared" ref="G15:G16" si="9">D15/E15</f>
        <v>500</v>
      </c>
      <c r="H15" s="56">
        <f t="shared" ref="H15:H16" si="10">(G15*F15*E15)</f>
        <v>200000</v>
      </c>
      <c r="I15" s="56">
        <v>66</v>
      </c>
      <c r="J15" s="56">
        <f t="shared" ref="J15:J16" si="11">G15/I15</f>
        <v>7.5757575757575761</v>
      </c>
      <c r="K15" s="56">
        <f t="shared" ref="K15:K16" si="12">J15*E15</f>
        <v>606.06060606060612</v>
      </c>
      <c r="L15" s="186"/>
    </row>
    <row r="16" spans="1:12" s="176" customFormat="1" ht="20.100000000000001" customHeight="1">
      <c r="A16" s="180">
        <v>2</v>
      </c>
      <c r="B16" s="179" t="s">
        <v>130</v>
      </c>
      <c r="C16" s="187" t="s">
        <v>105</v>
      </c>
      <c r="D16" s="179">
        <v>24</v>
      </c>
      <c r="E16" s="179">
        <v>1</v>
      </c>
      <c r="F16" s="56">
        <f t="shared" si="8"/>
        <v>400</v>
      </c>
      <c r="G16" s="56">
        <f t="shared" si="9"/>
        <v>24</v>
      </c>
      <c r="H16" s="56">
        <f t="shared" si="10"/>
        <v>9600</v>
      </c>
      <c r="I16" s="56">
        <v>66</v>
      </c>
      <c r="J16" s="56">
        <f t="shared" si="11"/>
        <v>0.36363636363636365</v>
      </c>
      <c r="K16" s="56">
        <f t="shared" si="12"/>
        <v>0.36363636363636365</v>
      </c>
      <c r="L16" s="188"/>
    </row>
    <row r="17" spans="1:12" s="176" customFormat="1" ht="21.95" customHeight="1">
      <c r="A17" s="674" t="s">
        <v>120</v>
      </c>
      <c r="B17" s="671"/>
      <c r="C17" s="183"/>
      <c r="D17" s="182"/>
      <c r="E17" s="182"/>
      <c r="F17" s="182"/>
      <c r="G17" s="182"/>
      <c r="H17" s="182">
        <f t="shared" ref="H17:I17" si="13">SUM(H15:H16)</f>
        <v>209600</v>
      </c>
      <c r="I17" s="182">
        <f t="shared" si="13"/>
        <v>132</v>
      </c>
      <c r="J17" s="183">
        <f>SUM(J15:J16)</f>
        <v>7.9393939393939394</v>
      </c>
      <c r="K17" s="182"/>
      <c r="L17" s="184"/>
    </row>
    <row r="18" spans="1:12" s="177" customFormat="1" ht="24.95" customHeight="1">
      <c r="A18" s="675" t="s">
        <v>127</v>
      </c>
      <c r="B18" s="676"/>
      <c r="C18" s="676"/>
      <c r="D18" s="676"/>
      <c r="E18" s="676"/>
      <c r="F18" s="676"/>
      <c r="G18" s="676"/>
      <c r="H18" s="676"/>
      <c r="I18" s="676"/>
      <c r="J18" s="676"/>
      <c r="K18" s="676"/>
      <c r="L18" s="677"/>
    </row>
    <row r="19" spans="1:12" s="176" customFormat="1" ht="20.100000000000001" customHeight="1">
      <c r="A19" s="180">
        <v>1</v>
      </c>
      <c r="B19" s="196" t="s">
        <v>128</v>
      </c>
      <c r="C19" s="201" t="s">
        <v>117</v>
      </c>
      <c r="D19" s="189">
        <v>15000</v>
      </c>
      <c r="E19" s="187">
        <v>80</v>
      </c>
      <c r="F19" s="56">
        <f t="shared" ref="F19:F25" si="14">400/E19</f>
        <v>5</v>
      </c>
      <c r="G19" s="56">
        <f t="shared" ref="G19:G25" si="15">D19/E19</f>
        <v>187.5</v>
      </c>
      <c r="H19" s="56">
        <f t="shared" ref="H19:H25" si="16">(G19*F19*E19)</f>
        <v>75000</v>
      </c>
      <c r="I19" s="56">
        <v>66</v>
      </c>
      <c r="J19" s="56">
        <f t="shared" ref="J19:J25" si="17">G19/I19</f>
        <v>2.8409090909090908</v>
      </c>
      <c r="K19" s="56">
        <f t="shared" ref="K19:K25" si="18">J19*E19</f>
        <v>227.27272727272725</v>
      </c>
      <c r="L19" s="185"/>
    </row>
    <row r="20" spans="1:12" s="176" customFormat="1" ht="20.100000000000001" customHeight="1">
      <c r="A20" s="180">
        <v>2</v>
      </c>
      <c r="B20" s="197" t="s">
        <v>131</v>
      </c>
      <c r="C20" s="202" t="s">
        <v>117</v>
      </c>
      <c r="D20" s="179">
        <v>20000</v>
      </c>
      <c r="E20" s="187">
        <v>80</v>
      </c>
      <c r="F20" s="56">
        <f t="shared" si="14"/>
        <v>5</v>
      </c>
      <c r="G20" s="56">
        <f t="shared" si="15"/>
        <v>250</v>
      </c>
      <c r="H20" s="56">
        <f t="shared" si="16"/>
        <v>100000</v>
      </c>
      <c r="I20" s="56">
        <v>66</v>
      </c>
      <c r="J20" s="56">
        <f t="shared" si="17"/>
        <v>3.7878787878787881</v>
      </c>
      <c r="K20" s="56">
        <f t="shared" si="18"/>
        <v>303.03030303030306</v>
      </c>
      <c r="L20" s="188"/>
    </row>
    <row r="21" spans="1:12" s="176" customFormat="1" ht="20.100000000000001" customHeight="1">
      <c r="A21" s="180">
        <v>3</v>
      </c>
      <c r="B21" s="197" t="s">
        <v>129</v>
      </c>
      <c r="C21" s="202" t="s">
        <v>18</v>
      </c>
      <c r="D21" s="179">
        <v>40000</v>
      </c>
      <c r="E21" s="187">
        <v>250</v>
      </c>
      <c r="F21" s="56">
        <f t="shared" si="14"/>
        <v>1.6</v>
      </c>
      <c r="G21" s="56">
        <f t="shared" si="15"/>
        <v>160</v>
      </c>
      <c r="H21" s="56">
        <f t="shared" si="16"/>
        <v>64000</v>
      </c>
      <c r="I21" s="56">
        <v>66</v>
      </c>
      <c r="J21" s="56">
        <f t="shared" si="17"/>
        <v>2.4242424242424243</v>
      </c>
      <c r="K21" s="56">
        <f t="shared" si="18"/>
        <v>606.06060606060612</v>
      </c>
      <c r="L21" s="188"/>
    </row>
    <row r="22" spans="1:12" s="176" customFormat="1" ht="20.100000000000001" customHeight="1">
      <c r="A22" s="180">
        <v>4</v>
      </c>
      <c r="B22" s="197" t="s">
        <v>130</v>
      </c>
      <c r="C22" s="202" t="s">
        <v>105</v>
      </c>
      <c r="D22" s="179">
        <v>20</v>
      </c>
      <c r="E22" s="187">
        <v>1</v>
      </c>
      <c r="F22" s="56">
        <f t="shared" si="14"/>
        <v>400</v>
      </c>
      <c r="G22" s="56">
        <f t="shared" si="15"/>
        <v>20</v>
      </c>
      <c r="H22" s="56">
        <f t="shared" si="16"/>
        <v>8000</v>
      </c>
      <c r="I22" s="56">
        <v>66</v>
      </c>
      <c r="J22" s="56">
        <f t="shared" si="17"/>
        <v>0.30303030303030304</v>
      </c>
      <c r="K22" s="56">
        <f t="shared" si="18"/>
        <v>0.30303030303030304</v>
      </c>
      <c r="L22" s="188"/>
    </row>
    <row r="23" spans="1:12" s="176" customFormat="1" ht="20.100000000000001" customHeight="1">
      <c r="A23" s="180">
        <v>5</v>
      </c>
      <c r="B23" s="197" t="s">
        <v>118</v>
      </c>
      <c r="C23" s="202" t="s">
        <v>18</v>
      </c>
      <c r="D23" s="179">
        <v>55000</v>
      </c>
      <c r="E23" s="187">
        <v>60</v>
      </c>
      <c r="F23" s="56">
        <f t="shared" si="14"/>
        <v>6.666666666666667</v>
      </c>
      <c r="G23" s="56">
        <f t="shared" si="15"/>
        <v>916.66666666666663</v>
      </c>
      <c r="H23" s="56">
        <f t="shared" si="16"/>
        <v>366666.66666666669</v>
      </c>
      <c r="I23" s="56">
        <v>66</v>
      </c>
      <c r="J23" s="56">
        <f t="shared" si="17"/>
        <v>13.888888888888888</v>
      </c>
      <c r="K23" s="56">
        <f t="shared" si="18"/>
        <v>833.33333333333326</v>
      </c>
      <c r="L23" s="188"/>
    </row>
    <row r="24" spans="1:12" s="176" customFormat="1" ht="30.75" customHeight="1">
      <c r="A24" s="180">
        <v>6</v>
      </c>
      <c r="B24" s="438" t="s">
        <v>227</v>
      </c>
      <c r="C24" s="203" t="s">
        <v>11</v>
      </c>
      <c r="D24" s="189">
        <v>30000</v>
      </c>
      <c r="E24" s="187">
        <v>300</v>
      </c>
      <c r="F24" s="56">
        <f t="shared" si="14"/>
        <v>1.3333333333333333</v>
      </c>
      <c r="G24" s="56">
        <f t="shared" si="15"/>
        <v>100</v>
      </c>
      <c r="H24" s="56">
        <f t="shared" si="16"/>
        <v>39999.999999999993</v>
      </c>
      <c r="I24" s="56">
        <v>66</v>
      </c>
      <c r="J24" s="56">
        <f t="shared" si="17"/>
        <v>1.5151515151515151</v>
      </c>
      <c r="K24" s="56">
        <f t="shared" si="18"/>
        <v>454.54545454545456</v>
      </c>
      <c r="L24" s="188"/>
    </row>
    <row r="25" spans="1:12" s="176" customFormat="1" ht="20.100000000000001" customHeight="1">
      <c r="A25" s="180">
        <v>7</v>
      </c>
      <c r="B25" s="197" t="s">
        <v>121</v>
      </c>
      <c r="C25" s="202" t="s">
        <v>122</v>
      </c>
      <c r="D25" s="189">
        <v>15000</v>
      </c>
      <c r="E25" s="187">
        <v>250</v>
      </c>
      <c r="F25" s="56">
        <f t="shared" si="14"/>
        <v>1.6</v>
      </c>
      <c r="G25" s="56">
        <f t="shared" si="15"/>
        <v>60</v>
      </c>
      <c r="H25" s="56">
        <f t="shared" si="16"/>
        <v>24000</v>
      </c>
      <c r="I25" s="56">
        <v>66</v>
      </c>
      <c r="J25" s="56">
        <f t="shared" si="17"/>
        <v>0.90909090909090906</v>
      </c>
      <c r="K25" s="56">
        <f t="shared" si="18"/>
        <v>227.27272727272725</v>
      </c>
      <c r="L25" s="188"/>
    </row>
    <row r="26" spans="1:12" s="177" customFormat="1" ht="21.95" customHeight="1">
      <c r="A26" s="674" t="s">
        <v>120</v>
      </c>
      <c r="B26" s="671"/>
      <c r="C26" s="191"/>
      <c r="D26" s="190"/>
      <c r="E26" s="190"/>
      <c r="F26" s="190"/>
      <c r="G26" s="190"/>
      <c r="H26" s="191">
        <f t="shared" ref="H26:I26" si="19">SUM(H19:H25)</f>
        <v>677666.66666666674</v>
      </c>
      <c r="I26" s="191">
        <f t="shared" si="19"/>
        <v>462</v>
      </c>
      <c r="J26" s="191">
        <f>SUM(J19:J25)</f>
        <v>25.66919191919192</v>
      </c>
      <c r="K26" s="190"/>
      <c r="L26" s="192"/>
    </row>
    <row r="27" spans="1:12" s="177" customFormat="1" ht="21.95" customHeight="1" thickBot="1">
      <c r="A27" s="688" t="s">
        <v>119</v>
      </c>
      <c r="B27" s="689"/>
      <c r="C27" s="194"/>
      <c r="D27" s="193"/>
      <c r="E27" s="193"/>
      <c r="F27" s="193"/>
      <c r="G27" s="193"/>
      <c r="H27" s="194">
        <f>SUM(H26,H17,H13,H8)</f>
        <v>1172266.6666666667</v>
      </c>
      <c r="I27" s="194">
        <f t="shared" ref="I27" si="20">SUM(I26,I17,I13,I8)</f>
        <v>802</v>
      </c>
      <c r="J27" s="194">
        <f>SUM(J26,J17,J13,J8)</f>
        <v>48.646464646464651</v>
      </c>
      <c r="K27" s="193"/>
      <c r="L27" s="195"/>
    </row>
    <row r="28" spans="1:12" s="178" customFormat="1" ht="32.25" customHeight="1">
      <c r="A28" s="673" t="s">
        <v>137</v>
      </c>
      <c r="B28" s="673"/>
      <c r="C28" s="673"/>
      <c r="D28" s="17"/>
      <c r="E28" s="17"/>
      <c r="F28" s="97"/>
      <c r="G28" s="17" t="s">
        <v>20</v>
      </c>
      <c r="H28" s="17" t="s">
        <v>336</v>
      </c>
      <c r="I28" s="137"/>
      <c r="J28" s="576"/>
      <c r="K28" s="137"/>
      <c r="L28" s="17"/>
    </row>
    <row r="29" spans="1:12" s="177" customFormat="1" ht="37.5" customHeight="1">
      <c r="A29" s="145" t="s">
        <v>337</v>
      </c>
      <c r="B29" s="146"/>
      <c r="C29" s="147" t="s">
        <v>21</v>
      </c>
      <c r="D29" s="148"/>
      <c r="E29" s="147"/>
      <c r="F29" s="147"/>
      <c r="G29" s="320" t="s">
        <v>136</v>
      </c>
      <c r="H29" s="170" t="s">
        <v>22</v>
      </c>
      <c r="I29" s="148"/>
      <c r="J29" s="170"/>
      <c r="K29" s="170"/>
      <c r="L29" s="12"/>
    </row>
    <row r="30" spans="1:12" ht="18.75">
      <c r="A30" s="149"/>
      <c r="B30" s="150"/>
      <c r="C30" s="149" t="s">
        <v>116</v>
      </c>
      <c r="D30" s="149"/>
      <c r="E30" s="137"/>
      <c r="F30" s="137"/>
      <c r="G30" s="149"/>
      <c r="H30" s="171" t="s">
        <v>24</v>
      </c>
      <c r="I30" s="149"/>
      <c r="J30" s="171"/>
      <c r="K30" s="318" t="s">
        <v>44</v>
      </c>
      <c r="L30" s="318"/>
    </row>
  </sheetData>
  <mergeCells count="15">
    <mergeCell ref="A6:L6"/>
    <mergeCell ref="A1:L1"/>
    <mergeCell ref="A2:L2"/>
    <mergeCell ref="A3:L3"/>
    <mergeCell ref="A4:L4"/>
    <mergeCell ref="A5:B5"/>
    <mergeCell ref="A26:B26"/>
    <mergeCell ref="A27:B27"/>
    <mergeCell ref="A28:C28"/>
    <mergeCell ref="A8:B8"/>
    <mergeCell ref="A9:L9"/>
    <mergeCell ref="A13:B13"/>
    <mergeCell ref="A14:L14"/>
    <mergeCell ref="A17:B17"/>
    <mergeCell ref="A18:L18"/>
  </mergeCells>
  <printOptions horizontalCentered="1"/>
  <pageMargins left="0.25" right="0.25" top="0.75" bottom="0.75" header="0.3" footer="0.3"/>
  <pageSetup scale="73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rightToLeft="1" view="pageBreakPreview" topLeftCell="A14" zoomScaleSheetLayoutView="100" workbookViewId="0">
      <selection activeCell="C23" sqref="C23"/>
    </sheetView>
  </sheetViews>
  <sheetFormatPr defaultColWidth="9.140625" defaultRowHeight="15"/>
  <cols>
    <col min="1" max="1" width="9.140625" style="173"/>
    <col min="2" max="2" width="36.7109375" style="173" customWidth="1"/>
    <col min="3" max="3" width="11.85546875" style="174" customWidth="1"/>
    <col min="4" max="5" width="11.85546875" style="173" customWidth="1"/>
    <col min="6" max="6" width="13.140625" style="173" customWidth="1"/>
    <col min="7" max="7" width="11.85546875" style="173" customWidth="1"/>
    <col min="8" max="8" width="14.7109375" style="173" customWidth="1"/>
    <col min="9" max="9" width="12.7109375" style="173" customWidth="1"/>
    <col min="10" max="10" width="11.85546875" style="173" customWidth="1"/>
    <col min="11" max="11" width="12" style="173" customWidth="1"/>
    <col min="12" max="12" width="16" style="173" customWidth="1"/>
    <col min="13" max="16384" width="9.140625" style="173"/>
  </cols>
  <sheetData>
    <row r="1" spans="1:12" s="175" customFormat="1" ht="22.5" customHeight="1">
      <c r="A1" s="681" t="s">
        <v>123</v>
      </c>
      <c r="B1" s="681"/>
      <c r="C1" s="681"/>
      <c r="D1" s="681"/>
      <c r="E1" s="681"/>
      <c r="F1" s="681"/>
      <c r="G1" s="681"/>
      <c r="H1" s="681"/>
      <c r="I1" s="681"/>
      <c r="J1" s="681"/>
      <c r="K1" s="681"/>
      <c r="L1" s="681"/>
    </row>
    <row r="2" spans="1:12" s="175" customFormat="1" ht="22.5" customHeight="1">
      <c r="A2" s="681" t="s">
        <v>115</v>
      </c>
      <c r="B2" s="681"/>
      <c r="C2" s="681"/>
      <c r="D2" s="681"/>
      <c r="E2" s="681"/>
      <c r="F2" s="681"/>
      <c r="G2" s="681"/>
      <c r="H2" s="681"/>
      <c r="I2" s="681"/>
      <c r="J2" s="681"/>
      <c r="K2" s="681"/>
      <c r="L2" s="681"/>
    </row>
    <row r="3" spans="1:12" s="175" customFormat="1" ht="22.5" customHeight="1" thickBot="1">
      <c r="A3" s="682" t="s">
        <v>124</v>
      </c>
      <c r="B3" s="682"/>
      <c r="C3" s="682"/>
      <c r="D3" s="682"/>
      <c r="E3" s="682"/>
      <c r="F3" s="682"/>
      <c r="G3" s="682"/>
      <c r="H3" s="682"/>
      <c r="I3" s="682"/>
      <c r="J3" s="682"/>
      <c r="K3" s="682"/>
      <c r="L3" s="682"/>
    </row>
    <row r="4" spans="1:12" ht="28.5" customHeight="1">
      <c r="A4" s="683" t="s">
        <v>132</v>
      </c>
      <c r="B4" s="684"/>
      <c r="C4" s="684"/>
      <c r="D4" s="684"/>
      <c r="E4" s="684"/>
      <c r="F4" s="684"/>
      <c r="G4" s="684"/>
      <c r="H4" s="684"/>
      <c r="I4" s="684"/>
      <c r="J4" s="684"/>
      <c r="K4" s="684"/>
      <c r="L4" s="685"/>
    </row>
    <row r="5" spans="1:12" s="177" customFormat="1" ht="40.5" customHeight="1">
      <c r="A5" s="686" t="s">
        <v>1</v>
      </c>
      <c r="B5" s="687"/>
      <c r="C5" s="199" t="s">
        <v>2</v>
      </c>
      <c r="D5" s="199" t="s">
        <v>3</v>
      </c>
      <c r="E5" s="199" t="s">
        <v>4</v>
      </c>
      <c r="F5" s="199" t="s">
        <v>5</v>
      </c>
      <c r="G5" s="199" t="s">
        <v>25</v>
      </c>
      <c r="H5" s="199" t="s">
        <v>6</v>
      </c>
      <c r="I5" s="200" t="s">
        <v>7</v>
      </c>
      <c r="J5" s="199" t="s">
        <v>42</v>
      </c>
      <c r="K5" s="199" t="s">
        <v>110</v>
      </c>
      <c r="L5" s="204" t="s">
        <v>8</v>
      </c>
    </row>
    <row r="6" spans="1:12" s="177" customFormat="1" ht="24.95" customHeight="1">
      <c r="A6" s="678" t="s">
        <v>98</v>
      </c>
      <c r="B6" s="679"/>
      <c r="C6" s="679"/>
      <c r="D6" s="679"/>
      <c r="E6" s="679"/>
      <c r="F6" s="679"/>
      <c r="G6" s="679"/>
      <c r="H6" s="679"/>
      <c r="I6" s="679"/>
      <c r="J6" s="679"/>
      <c r="K6" s="679"/>
      <c r="L6" s="680"/>
    </row>
    <row r="7" spans="1:12" s="176" customFormat="1" ht="20.100000000000001" customHeight="1">
      <c r="A7" s="180">
        <v>1</v>
      </c>
      <c r="B7" s="196" t="s">
        <v>118</v>
      </c>
      <c r="C7" s="187" t="s">
        <v>18</v>
      </c>
      <c r="D7" s="179"/>
      <c r="E7" s="179">
        <v>60</v>
      </c>
      <c r="F7" s="56">
        <f>400/E7</f>
        <v>6.666666666666667</v>
      </c>
      <c r="G7" s="56">
        <f t="shared" ref="G7" si="0">D7/E7</f>
        <v>0</v>
      </c>
      <c r="H7" s="56">
        <f>(G7*F7*E7)</f>
        <v>0</v>
      </c>
      <c r="I7" s="56">
        <v>66</v>
      </c>
      <c r="J7" s="56">
        <f>G7/I7</f>
        <v>0</v>
      </c>
      <c r="K7" s="56">
        <f t="shared" ref="K7" si="1">J7*E7</f>
        <v>0</v>
      </c>
      <c r="L7" s="181"/>
    </row>
    <row r="8" spans="1:12" s="176" customFormat="1" ht="21.95" customHeight="1">
      <c r="A8" s="674" t="s">
        <v>120</v>
      </c>
      <c r="B8" s="671"/>
      <c r="C8" s="183"/>
      <c r="D8" s="182"/>
      <c r="E8" s="182"/>
      <c r="F8" s="182"/>
      <c r="G8" s="182"/>
      <c r="H8" s="182">
        <f>SUM(H7)</f>
        <v>0</v>
      </c>
      <c r="I8" s="182">
        <f>SUM(I7)</f>
        <v>66</v>
      </c>
      <c r="J8" s="183">
        <f>SUM(J7)</f>
        <v>0</v>
      </c>
      <c r="K8" s="182"/>
      <c r="L8" s="184"/>
    </row>
    <row r="9" spans="1:12" s="177" customFormat="1" ht="24.95" customHeight="1">
      <c r="A9" s="675" t="s">
        <v>125</v>
      </c>
      <c r="B9" s="676"/>
      <c r="C9" s="676"/>
      <c r="D9" s="676"/>
      <c r="E9" s="676"/>
      <c r="F9" s="676"/>
      <c r="G9" s="676"/>
      <c r="H9" s="676"/>
      <c r="I9" s="676"/>
      <c r="J9" s="676"/>
      <c r="K9" s="676"/>
      <c r="L9" s="677"/>
    </row>
    <row r="10" spans="1:12" s="176" customFormat="1" ht="20.100000000000001" customHeight="1">
      <c r="A10" s="180">
        <v>1</v>
      </c>
      <c r="B10" s="196" t="s">
        <v>128</v>
      </c>
      <c r="C10" s="201" t="s">
        <v>117</v>
      </c>
      <c r="D10" s="179"/>
      <c r="E10" s="179">
        <v>80</v>
      </c>
      <c r="F10" s="56">
        <f t="shared" ref="F10:F12" si="2">400/E10</f>
        <v>5</v>
      </c>
      <c r="G10" s="56">
        <f t="shared" ref="G10:G12" si="3">D10/E10</f>
        <v>0</v>
      </c>
      <c r="H10" s="56">
        <f t="shared" ref="H10:H12" si="4">(G10*F10*E10)</f>
        <v>0</v>
      </c>
      <c r="I10" s="56">
        <v>66</v>
      </c>
      <c r="J10" s="56">
        <f t="shared" ref="J10:J12" si="5">G10/I10</f>
        <v>0</v>
      </c>
      <c r="K10" s="56">
        <f t="shared" ref="K10:K12" si="6">J10*E10</f>
        <v>0</v>
      </c>
      <c r="L10" s="185"/>
    </row>
    <row r="11" spans="1:12" s="176" customFormat="1" ht="20.100000000000001" customHeight="1">
      <c r="A11" s="180">
        <v>2</v>
      </c>
      <c r="B11" s="197" t="s">
        <v>131</v>
      </c>
      <c r="C11" s="202" t="s">
        <v>117</v>
      </c>
      <c r="D11" s="179"/>
      <c r="E11" s="179">
        <v>80</v>
      </c>
      <c r="F11" s="56">
        <f t="shared" si="2"/>
        <v>5</v>
      </c>
      <c r="G11" s="56">
        <f t="shared" si="3"/>
        <v>0</v>
      </c>
      <c r="H11" s="56">
        <f t="shared" si="4"/>
        <v>0</v>
      </c>
      <c r="I11" s="56">
        <v>66</v>
      </c>
      <c r="J11" s="56">
        <f t="shared" si="5"/>
        <v>0</v>
      </c>
      <c r="K11" s="56">
        <f t="shared" si="6"/>
        <v>0</v>
      </c>
      <c r="L11" s="185"/>
    </row>
    <row r="12" spans="1:12" s="176" customFormat="1" ht="20.100000000000001" customHeight="1">
      <c r="A12" s="180">
        <v>3</v>
      </c>
      <c r="B12" s="197" t="s">
        <v>129</v>
      </c>
      <c r="C12" s="202" t="s">
        <v>18</v>
      </c>
      <c r="D12" s="179"/>
      <c r="E12" s="179">
        <v>250</v>
      </c>
      <c r="F12" s="56">
        <f t="shared" si="2"/>
        <v>1.6</v>
      </c>
      <c r="G12" s="56">
        <f t="shared" si="3"/>
        <v>0</v>
      </c>
      <c r="H12" s="56">
        <f t="shared" si="4"/>
        <v>0</v>
      </c>
      <c r="I12" s="56">
        <v>66</v>
      </c>
      <c r="J12" s="56">
        <f t="shared" si="5"/>
        <v>0</v>
      </c>
      <c r="K12" s="56">
        <f t="shared" si="6"/>
        <v>0</v>
      </c>
      <c r="L12" s="185"/>
    </row>
    <row r="13" spans="1:12" s="176" customFormat="1" ht="21.95" customHeight="1">
      <c r="A13" s="674" t="s">
        <v>120</v>
      </c>
      <c r="B13" s="671"/>
      <c r="C13" s="183"/>
      <c r="D13" s="182"/>
      <c r="E13" s="182"/>
      <c r="F13" s="182"/>
      <c r="G13" s="182"/>
      <c r="H13" s="182">
        <f t="shared" ref="H13:I13" si="7">SUM(H10:H12)</f>
        <v>0</v>
      </c>
      <c r="I13" s="182">
        <f t="shared" si="7"/>
        <v>198</v>
      </c>
      <c r="J13" s="183">
        <f>SUM(J10:J12)</f>
        <v>0</v>
      </c>
      <c r="K13" s="182"/>
      <c r="L13" s="184"/>
    </row>
    <row r="14" spans="1:12" s="177" customFormat="1" ht="24.95" customHeight="1">
      <c r="A14" s="675" t="s">
        <v>126</v>
      </c>
      <c r="B14" s="676"/>
      <c r="C14" s="676"/>
      <c r="D14" s="676"/>
      <c r="E14" s="676"/>
      <c r="F14" s="676"/>
      <c r="G14" s="676"/>
      <c r="H14" s="676"/>
      <c r="I14" s="676"/>
      <c r="J14" s="676"/>
      <c r="K14" s="676"/>
      <c r="L14" s="677"/>
    </row>
    <row r="15" spans="1:12" s="176" customFormat="1" ht="20.100000000000001" customHeight="1">
      <c r="A15" s="180">
        <v>1</v>
      </c>
      <c r="B15" s="197" t="s">
        <v>131</v>
      </c>
      <c r="C15" s="202" t="s">
        <v>117</v>
      </c>
      <c r="D15" s="179"/>
      <c r="E15" s="179">
        <v>80</v>
      </c>
      <c r="F15" s="56">
        <f t="shared" ref="F15:F16" si="8">400/E15</f>
        <v>5</v>
      </c>
      <c r="G15" s="56">
        <f t="shared" ref="G15:G16" si="9">D15/E15</f>
        <v>0</v>
      </c>
      <c r="H15" s="56">
        <f t="shared" ref="H15:H16" si="10">(G15*F15*E15)</f>
        <v>0</v>
      </c>
      <c r="I15" s="56">
        <v>66</v>
      </c>
      <c r="J15" s="56">
        <f t="shared" ref="J15:J16" si="11">G15/I15</f>
        <v>0</v>
      </c>
      <c r="K15" s="56">
        <f t="shared" ref="K15:K16" si="12">J15*E15</f>
        <v>0</v>
      </c>
      <c r="L15" s="186"/>
    </row>
    <row r="16" spans="1:12" s="176" customFormat="1" ht="20.100000000000001" customHeight="1">
      <c r="A16" s="180">
        <v>2</v>
      </c>
      <c r="B16" s="179" t="s">
        <v>130</v>
      </c>
      <c r="C16" s="187" t="s">
        <v>105</v>
      </c>
      <c r="D16" s="179"/>
      <c r="E16" s="179">
        <v>1</v>
      </c>
      <c r="F16" s="56">
        <f t="shared" si="8"/>
        <v>400</v>
      </c>
      <c r="G16" s="56">
        <f t="shared" si="9"/>
        <v>0</v>
      </c>
      <c r="H16" s="56">
        <f t="shared" si="10"/>
        <v>0</v>
      </c>
      <c r="I16" s="56">
        <v>66</v>
      </c>
      <c r="J16" s="56">
        <f t="shared" si="11"/>
        <v>0</v>
      </c>
      <c r="K16" s="56">
        <f t="shared" si="12"/>
        <v>0</v>
      </c>
      <c r="L16" s="188"/>
    </row>
    <row r="17" spans="1:12" s="176" customFormat="1" ht="21.95" customHeight="1">
      <c r="A17" s="674" t="s">
        <v>120</v>
      </c>
      <c r="B17" s="671"/>
      <c r="C17" s="183"/>
      <c r="D17" s="182"/>
      <c r="E17" s="182"/>
      <c r="F17" s="182"/>
      <c r="G17" s="182"/>
      <c r="H17" s="182">
        <f t="shared" ref="H17:I17" si="13">SUM(H15:H16)</f>
        <v>0</v>
      </c>
      <c r="I17" s="182">
        <f t="shared" si="13"/>
        <v>132</v>
      </c>
      <c r="J17" s="183">
        <f>SUM(J15:J16)</f>
        <v>0</v>
      </c>
      <c r="K17" s="182"/>
      <c r="L17" s="184"/>
    </row>
    <row r="18" spans="1:12" s="177" customFormat="1" ht="24.95" customHeight="1">
      <c r="A18" s="675" t="s">
        <v>127</v>
      </c>
      <c r="B18" s="676"/>
      <c r="C18" s="676"/>
      <c r="D18" s="676"/>
      <c r="E18" s="676"/>
      <c r="F18" s="676"/>
      <c r="G18" s="676"/>
      <c r="H18" s="676"/>
      <c r="I18" s="676"/>
      <c r="J18" s="676"/>
      <c r="K18" s="676"/>
      <c r="L18" s="677"/>
    </row>
    <row r="19" spans="1:12" s="176" customFormat="1" ht="20.100000000000001" customHeight="1">
      <c r="A19" s="180">
        <v>1</v>
      </c>
      <c r="B19" s="196" t="s">
        <v>128</v>
      </c>
      <c r="C19" s="201" t="s">
        <v>117</v>
      </c>
      <c r="D19" s="189"/>
      <c r="E19" s="187">
        <v>80</v>
      </c>
      <c r="F19" s="56">
        <f t="shared" ref="F19:F25" si="14">400/E19</f>
        <v>5</v>
      </c>
      <c r="G19" s="56">
        <f t="shared" ref="G19:G25" si="15">D19/E19</f>
        <v>0</v>
      </c>
      <c r="H19" s="56">
        <f t="shared" ref="H19:H25" si="16">(G19*F19*E19)</f>
        <v>0</v>
      </c>
      <c r="I19" s="56">
        <v>66</v>
      </c>
      <c r="J19" s="56">
        <f t="shared" ref="J19:J25" si="17">G19/I19</f>
        <v>0</v>
      </c>
      <c r="K19" s="56">
        <f t="shared" ref="K19:K25" si="18">J19*E19</f>
        <v>0</v>
      </c>
      <c r="L19" s="185"/>
    </row>
    <row r="20" spans="1:12" s="176" customFormat="1" ht="20.100000000000001" customHeight="1">
      <c r="A20" s="180">
        <v>2</v>
      </c>
      <c r="B20" s="197" t="s">
        <v>131</v>
      </c>
      <c r="C20" s="202" t="s">
        <v>117</v>
      </c>
      <c r="D20" s="179"/>
      <c r="E20" s="187">
        <v>80</v>
      </c>
      <c r="F20" s="56">
        <f t="shared" si="14"/>
        <v>5</v>
      </c>
      <c r="G20" s="56">
        <f t="shared" si="15"/>
        <v>0</v>
      </c>
      <c r="H20" s="56">
        <f t="shared" si="16"/>
        <v>0</v>
      </c>
      <c r="I20" s="56">
        <v>66</v>
      </c>
      <c r="J20" s="56">
        <f t="shared" si="17"/>
        <v>0</v>
      </c>
      <c r="K20" s="56">
        <f t="shared" si="18"/>
        <v>0</v>
      </c>
      <c r="L20" s="188"/>
    </row>
    <row r="21" spans="1:12" s="176" customFormat="1" ht="20.100000000000001" customHeight="1">
      <c r="A21" s="180">
        <v>3</v>
      </c>
      <c r="B21" s="197" t="s">
        <v>129</v>
      </c>
      <c r="C21" s="202" t="s">
        <v>18</v>
      </c>
      <c r="D21" s="179"/>
      <c r="E21" s="187">
        <v>250</v>
      </c>
      <c r="F21" s="56">
        <f t="shared" si="14"/>
        <v>1.6</v>
      </c>
      <c r="G21" s="56">
        <f t="shared" si="15"/>
        <v>0</v>
      </c>
      <c r="H21" s="56">
        <f t="shared" si="16"/>
        <v>0</v>
      </c>
      <c r="I21" s="56">
        <v>66</v>
      </c>
      <c r="J21" s="56">
        <f t="shared" si="17"/>
        <v>0</v>
      </c>
      <c r="K21" s="56">
        <f t="shared" si="18"/>
        <v>0</v>
      </c>
      <c r="L21" s="188"/>
    </row>
    <row r="22" spans="1:12" s="176" customFormat="1" ht="20.100000000000001" customHeight="1">
      <c r="A22" s="180">
        <v>4</v>
      </c>
      <c r="B22" s="197" t="s">
        <v>130</v>
      </c>
      <c r="C22" s="202" t="s">
        <v>105</v>
      </c>
      <c r="D22" s="179"/>
      <c r="E22" s="187">
        <v>1</v>
      </c>
      <c r="F22" s="56">
        <f t="shared" si="14"/>
        <v>400</v>
      </c>
      <c r="G22" s="56">
        <f t="shared" si="15"/>
        <v>0</v>
      </c>
      <c r="H22" s="56">
        <f t="shared" si="16"/>
        <v>0</v>
      </c>
      <c r="I22" s="56">
        <v>66</v>
      </c>
      <c r="J22" s="56">
        <f t="shared" si="17"/>
        <v>0</v>
      </c>
      <c r="K22" s="56">
        <f t="shared" si="18"/>
        <v>0</v>
      </c>
      <c r="L22" s="188"/>
    </row>
    <row r="23" spans="1:12" s="176" customFormat="1" ht="20.100000000000001" customHeight="1">
      <c r="A23" s="180">
        <v>5</v>
      </c>
      <c r="B23" s="197" t="s">
        <v>118</v>
      </c>
      <c r="C23" s="202" t="s">
        <v>18</v>
      </c>
      <c r="D23" s="179"/>
      <c r="E23" s="187">
        <v>60</v>
      </c>
      <c r="F23" s="56">
        <f t="shared" si="14"/>
        <v>6.666666666666667</v>
      </c>
      <c r="G23" s="56">
        <f t="shared" si="15"/>
        <v>0</v>
      </c>
      <c r="H23" s="56">
        <f t="shared" si="16"/>
        <v>0</v>
      </c>
      <c r="I23" s="56">
        <v>66</v>
      </c>
      <c r="J23" s="56">
        <f t="shared" si="17"/>
        <v>0</v>
      </c>
      <c r="K23" s="56">
        <f t="shared" si="18"/>
        <v>0</v>
      </c>
      <c r="L23" s="188"/>
    </row>
    <row r="24" spans="1:12" s="176" customFormat="1" ht="31.5" customHeight="1">
      <c r="A24" s="180">
        <v>6</v>
      </c>
      <c r="B24" s="438" t="s">
        <v>227</v>
      </c>
      <c r="C24" s="203" t="s">
        <v>11</v>
      </c>
      <c r="D24" s="189"/>
      <c r="E24" s="187">
        <v>300</v>
      </c>
      <c r="F24" s="56">
        <f t="shared" si="14"/>
        <v>1.3333333333333333</v>
      </c>
      <c r="G24" s="56">
        <f t="shared" si="15"/>
        <v>0</v>
      </c>
      <c r="H24" s="56">
        <f t="shared" si="16"/>
        <v>0</v>
      </c>
      <c r="I24" s="56">
        <v>66</v>
      </c>
      <c r="J24" s="56">
        <f t="shared" si="17"/>
        <v>0</v>
      </c>
      <c r="K24" s="56">
        <f t="shared" si="18"/>
        <v>0</v>
      </c>
      <c r="L24" s="188"/>
    </row>
    <row r="25" spans="1:12" s="176" customFormat="1" ht="20.100000000000001" customHeight="1">
      <c r="A25" s="180">
        <v>7</v>
      </c>
      <c r="B25" s="197" t="s">
        <v>121</v>
      </c>
      <c r="C25" s="202" t="s">
        <v>122</v>
      </c>
      <c r="D25" s="189"/>
      <c r="E25" s="187">
        <v>250</v>
      </c>
      <c r="F25" s="56">
        <f t="shared" si="14"/>
        <v>1.6</v>
      </c>
      <c r="G25" s="56">
        <f t="shared" si="15"/>
        <v>0</v>
      </c>
      <c r="H25" s="56">
        <f t="shared" si="16"/>
        <v>0</v>
      </c>
      <c r="I25" s="56">
        <v>66</v>
      </c>
      <c r="J25" s="56">
        <f t="shared" si="17"/>
        <v>0</v>
      </c>
      <c r="K25" s="56">
        <f t="shared" si="18"/>
        <v>0</v>
      </c>
      <c r="L25" s="188"/>
    </row>
    <row r="26" spans="1:12" s="177" customFormat="1" ht="21.95" customHeight="1">
      <c r="A26" s="674" t="s">
        <v>120</v>
      </c>
      <c r="B26" s="671"/>
      <c r="C26" s="191"/>
      <c r="D26" s="190"/>
      <c r="E26" s="190"/>
      <c r="F26" s="190"/>
      <c r="G26" s="190"/>
      <c r="H26" s="191">
        <f t="shared" ref="H26:I26" si="19">SUM(H19:H25)</f>
        <v>0</v>
      </c>
      <c r="I26" s="191">
        <f t="shared" si="19"/>
        <v>462</v>
      </c>
      <c r="J26" s="191">
        <f>SUM(J19:J25)</f>
        <v>0</v>
      </c>
      <c r="K26" s="190"/>
      <c r="L26" s="192"/>
    </row>
    <row r="27" spans="1:12" s="177" customFormat="1" ht="21.95" customHeight="1" thickBot="1">
      <c r="A27" s="688" t="s">
        <v>119</v>
      </c>
      <c r="B27" s="689"/>
      <c r="C27" s="194"/>
      <c r="D27" s="193"/>
      <c r="E27" s="193"/>
      <c r="F27" s="193"/>
      <c r="G27" s="193"/>
      <c r="H27" s="194">
        <f>SUM(H26,H17,H13,H8)</f>
        <v>0</v>
      </c>
      <c r="I27" s="194">
        <f t="shared" ref="I27" si="20">SUM(I26,I17,I13,I8)</f>
        <v>858</v>
      </c>
      <c r="J27" s="194">
        <f>SUM(J26,J17,J13,J8)</f>
        <v>0</v>
      </c>
      <c r="K27" s="193"/>
      <c r="L27" s="195"/>
    </row>
    <row r="28" spans="1:12" s="178" customFormat="1" ht="32.25" customHeight="1">
      <c r="A28" s="673" t="s">
        <v>137</v>
      </c>
      <c r="B28" s="673"/>
      <c r="C28" s="673"/>
      <c r="D28" s="17"/>
      <c r="E28" s="17"/>
      <c r="F28" s="97"/>
      <c r="G28" s="17" t="s">
        <v>20</v>
      </c>
      <c r="H28" s="17" t="s">
        <v>336</v>
      </c>
      <c r="I28" s="137"/>
      <c r="J28" s="576"/>
      <c r="K28" s="137"/>
      <c r="L28" s="17"/>
    </row>
    <row r="29" spans="1:12" s="177" customFormat="1" ht="31.5" customHeight="1">
      <c r="A29" s="145" t="s">
        <v>337</v>
      </c>
      <c r="B29" s="146"/>
      <c r="C29" s="147" t="s">
        <v>21</v>
      </c>
      <c r="D29" s="148"/>
      <c r="E29" s="147"/>
      <c r="F29" s="147"/>
      <c r="G29" s="320" t="s">
        <v>136</v>
      </c>
      <c r="H29" s="170" t="s">
        <v>22</v>
      </c>
      <c r="I29" s="148"/>
      <c r="J29" s="170"/>
      <c r="K29" s="170"/>
      <c r="L29" s="12"/>
    </row>
    <row r="30" spans="1:12" ht="18.75">
      <c r="A30" s="149"/>
      <c r="B30" s="150"/>
      <c r="C30" s="149" t="s">
        <v>116</v>
      </c>
      <c r="D30" s="149"/>
      <c r="E30" s="137"/>
      <c r="F30" s="137"/>
      <c r="G30" s="149"/>
      <c r="H30" s="171" t="s">
        <v>24</v>
      </c>
      <c r="I30" s="149"/>
      <c r="J30" s="171"/>
      <c r="K30" s="318" t="s">
        <v>44</v>
      </c>
      <c r="L30" s="318"/>
    </row>
  </sheetData>
  <mergeCells count="15">
    <mergeCell ref="A6:L6"/>
    <mergeCell ref="A1:L1"/>
    <mergeCell ref="A2:L2"/>
    <mergeCell ref="A3:L3"/>
    <mergeCell ref="A4:L4"/>
    <mergeCell ref="A5:B5"/>
    <mergeCell ref="A26:B26"/>
    <mergeCell ref="A27:B27"/>
    <mergeCell ref="A28:C28"/>
    <mergeCell ref="A8:B8"/>
    <mergeCell ref="A9:L9"/>
    <mergeCell ref="A13:B13"/>
    <mergeCell ref="A14:L14"/>
    <mergeCell ref="A17:B17"/>
    <mergeCell ref="A18:L18"/>
  </mergeCells>
  <printOptions horizontalCentered="1"/>
  <pageMargins left="0.25" right="0.25" top="0.75" bottom="0.75" header="0.3" footer="0.3"/>
  <pageSetup scale="73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rightToLeft="1" view="pageBreakPreview" topLeftCell="A13" zoomScaleSheetLayoutView="100" workbookViewId="0">
      <selection activeCell="D24" sqref="D24"/>
    </sheetView>
  </sheetViews>
  <sheetFormatPr defaultColWidth="9.140625" defaultRowHeight="15"/>
  <cols>
    <col min="1" max="1" width="9.140625" style="173"/>
    <col min="2" max="2" width="36.7109375" style="173" customWidth="1"/>
    <col min="3" max="3" width="11.85546875" style="174" customWidth="1"/>
    <col min="4" max="5" width="11.85546875" style="173" customWidth="1"/>
    <col min="6" max="6" width="13.140625" style="173" customWidth="1"/>
    <col min="7" max="7" width="11.85546875" style="173" customWidth="1"/>
    <col min="8" max="8" width="14.7109375" style="173" customWidth="1"/>
    <col min="9" max="9" width="12.7109375" style="173" customWidth="1"/>
    <col min="10" max="10" width="11.85546875" style="173" customWidth="1"/>
    <col min="11" max="11" width="12" style="173" customWidth="1"/>
    <col min="12" max="12" width="16" style="173" customWidth="1"/>
    <col min="13" max="16384" width="9.140625" style="173"/>
  </cols>
  <sheetData>
    <row r="1" spans="1:12" s="175" customFormat="1" ht="22.5" customHeight="1">
      <c r="A1" s="681" t="s">
        <v>123</v>
      </c>
      <c r="B1" s="681"/>
      <c r="C1" s="681"/>
      <c r="D1" s="681"/>
      <c r="E1" s="681"/>
      <c r="F1" s="681"/>
      <c r="G1" s="681"/>
      <c r="H1" s="681"/>
      <c r="I1" s="681"/>
      <c r="J1" s="681"/>
      <c r="K1" s="681"/>
      <c r="L1" s="681"/>
    </row>
    <row r="2" spans="1:12" s="175" customFormat="1" ht="22.5" customHeight="1">
      <c r="A2" s="681" t="s">
        <v>115</v>
      </c>
      <c r="B2" s="681"/>
      <c r="C2" s="681"/>
      <c r="D2" s="681"/>
      <c r="E2" s="681"/>
      <c r="F2" s="681"/>
      <c r="G2" s="681"/>
      <c r="H2" s="681"/>
      <c r="I2" s="681"/>
      <c r="J2" s="681"/>
      <c r="K2" s="681"/>
      <c r="L2" s="681"/>
    </row>
    <row r="3" spans="1:12" s="175" customFormat="1" ht="22.5" customHeight="1" thickBot="1">
      <c r="A3" s="682" t="s">
        <v>124</v>
      </c>
      <c r="B3" s="682"/>
      <c r="C3" s="682"/>
      <c r="D3" s="682"/>
      <c r="E3" s="682"/>
      <c r="F3" s="682"/>
      <c r="G3" s="682"/>
      <c r="H3" s="682"/>
      <c r="I3" s="682"/>
      <c r="J3" s="682"/>
      <c r="K3" s="682"/>
      <c r="L3" s="682"/>
    </row>
    <row r="4" spans="1:12" ht="28.5" customHeight="1">
      <c r="A4" s="683" t="s">
        <v>228</v>
      </c>
      <c r="B4" s="684"/>
      <c r="C4" s="684"/>
      <c r="D4" s="684"/>
      <c r="E4" s="684"/>
      <c r="F4" s="684"/>
      <c r="G4" s="684"/>
      <c r="H4" s="684"/>
      <c r="I4" s="684"/>
      <c r="J4" s="684"/>
      <c r="K4" s="684"/>
      <c r="L4" s="685"/>
    </row>
    <row r="5" spans="1:12" s="177" customFormat="1" ht="40.5" customHeight="1">
      <c r="A5" s="686" t="s">
        <v>1</v>
      </c>
      <c r="B5" s="687"/>
      <c r="C5" s="199" t="s">
        <v>2</v>
      </c>
      <c r="D5" s="199" t="s">
        <v>3</v>
      </c>
      <c r="E5" s="199" t="s">
        <v>4</v>
      </c>
      <c r="F5" s="199" t="s">
        <v>5</v>
      </c>
      <c r="G5" s="199" t="s">
        <v>25</v>
      </c>
      <c r="H5" s="199" t="s">
        <v>6</v>
      </c>
      <c r="I5" s="200" t="s">
        <v>7</v>
      </c>
      <c r="J5" s="199" t="s">
        <v>42</v>
      </c>
      <c r="K5" s="199" t="s">
        <v>110</v>
      </c>
      <c r="L5" s="204" t="s">
        <v>8</v>
      </c>
    </row>
    <row r="6" spans="1:12" s="177" customFormat="1" ht="24.95" customHeight="1">
      <c r="A6" s="678" t="s">
        <v>98</v>
      </c>
      <c r="B6" s="679"/>
      <c r="C6" s="679"/>
      <c r="D6" s="679"/>
      <c r="E6" s="679"/>
      <c r="F6" s="679"/>
      <c r="G6" s="679"/>
      <c r="H6" s="679"/>
      <c r="I6" s="679"/>
      <c r="J6" s="679"/>
      <c r="K6" s="679"/>
      <c r="L6" s="680"/>
    </row>
    <row r="7" spans="1:12" s="176" customFormat="1" ht="20.100000000000001" customHeight="1">
      <c r="A7" s="180">
        <v>1</v>
      </c>
      <c r="B7" s="196" t="s">
        <v>118</v>
      </c>
      <c r="C7" s="187" t="s">
        <v>18</v>
      </c>
      <c r="D7" s="179">
        <v>5000</v>
      </c>
      <c r="E7" s="179">
        <v>60</v>
      </c>
      <c r="F7" s="56">
        <f>400/E7</f>
        <v>6.666666666666667</v>
      </c>
      <c r="G7" s="56">
        <f t="shared" ref="G7" si="0">D7/E7</f>
        <v>83.333333333333329</v>
      </c>
      <c r="H7" s="56">
        <f>(G7*F7*E7)</f>
        <v>33333.333333333336</v>
      </c>
      <c r="I7" s="56">
        <v>10</v>
      </c>
      <c r="J7" s="56">
        <f>G7/I7</f>
        <v>8.3333333333333321</v>
      </c>
      <c r="K7" s="56">
        <f t="shared" ref="K7" si="1">J7*E7</f>
        <v>499.99999999999994</v>
      </c>
      <c r="L7" s="181"/>
    </row>
    <row r="8" spans="1:12" s="176" customFormat="1" ht="21.95" customHeight="1">
      <c r="A8" s="674" t="s">
        <v>120</v>
      </c>
      <c r="B8" s="671"/>
      <c r="C8" s="183"/>
      <c r="D8" s="182"/>
      <c r="E8" s="182"/>
      <c r="F8" s="182"/>
      <c r="G8" s="182"/>
      <c r="H8" s="182">
        <f>SUM(H7)</f>
        <v>33333.333333333336</v>
      </c>
      <c r="I8" s="182">
        <f>SUM(I7)</f>
        <v>10</v>
      </c>
      <c r="J8" s="183">
        <f>SUM(J7)</f>
        <v>8.3333333333333321</v>
      </c>
      <c r="K8" s="182"/>
      <c r="L8" s="184"/>
    </row>
    <row r="9" spans="1:12" s="177" customFormat="1" ht="24.95" customHeight="1">
      <c r="A9" s="675" t="s">
        <v>125</v>
      </c>
      <c r="B9" s="676"/>
      <c r="C9" s="676"/>
      <c r="D9" s="676"/>
      <c r="E9" s="676"/>
      <c r="F9" s="676"/>
      <c r="G9" s="676"/>
      <c r="H9" s="676"/>
      <c r="I9" s="676"/>
      <c r="J9" s="676"/>
      <c r="K9" s="676"/>
      <c r="L9" s="677"/>
    </row>
    <row r="10" spans="1:12" s="176" customFormat="1" ht="20.100000000000001" customHeight="1">
      <c r="A10" s="180">
        <v>1</v>
      </c>
      <c r="B10" s="196" t="s">
        <v>128</v>
      </c>
      <c r="C10" s="201" t="s">
        <v>117</v>
      </c>
      <c r="D10" s="179">
        <v>15000</v>
      </c>
      <c r="E10" s="179">
        <v>80</v>
      </c>
      <c r="F10" s="56">
        <f t="shared" ref="F10:F12" si="2">400/E10</f>
        <v>5</v>
      </c>
      <c r="G10" s="56">
        <f t="shared" ref="G10:G12" si="3">D10/E10</f>
        <v>187.5</v>
      </c>
      <c r="H10" s="56">
        <f t="shared" ref="H10:H12" si="4">(G10*F10*E10)</f>
        <v>75000</v>
      </c>
      <c r="I10" s="56">
        <v>66</v>
      </c>
      <c r="J10" s="56">
        <f>G10/I10</f>
        <v>2.8409090909090908</v>
      </c>
      <c r="K10" s="56">
        <f t="shared" ref="K10:K12" si="5">J10*E10</f>
        <v>227.27272727272725</v>
      </c>
      <c r="L10" s="185"/>
    </row>
    <row r="11" spans="1:12" s="176" customFormat="1" ht="20.100000000000001" customHeight="1">
      <c r="A11" s="180">
        <v>2</v>
      </c>
      <c r="B11" s="197" t="s">
        <v>131</v>
      </c>
      <c r="C11" s="202" t="s">
        <v>117</v>
      </c>
      <c r="D11" s="179">
        <v>24000</v>
      </c>
      <c r="E11" s="179">
        <v>80</v>
      </c>
      <c r="F11" s="56">
        <f t="shared" si="2"/>
        <v>5</v>
      </c>
      <c r="G11" s="56">
        <f t="shared" si="3"/>
        <v>300</v>
      </c>
      <c r="H11" s="56">
        <f t="shared" si="4"/>
        <v>120000</v>
      </c>
      <c r="I11" s="56">
        <v>66</v>
      </c>
      <c r="J11" s="56">
        <f t="shared" ref="J11:J12" si="6">G11/I11</f>
        <v>4.5454545454545459</v>
      </c>
      <c r="K11" s="56">
        <f t="shared" si="5"/>
        <v>363.63636363636368</v>
      </c>
      <c r="L11" s="185"/>
    </row>
    <row r="12" spans="1:12" s="176" customFormat="1" ht="20.100000000000001" customHeight="1">
      <c r="A12" s="180">
        <v>3</v>
      </c>
      <c r="B12" s="197" t="s">
        <v>129</v>
      </c>
      <c r="C12" s="202" t="s">
        <v>18</v>
      </c>
      <c r="D12" s="179">
        <v>25000</v>
      </c>
      <c r="E12" s="179">
        <v>250</v>
      </c>
      <c r="F12" s="56">
        <f t="shared" si="2"/>
        <v>1.6</v>
      </c>
      <c r="G12" s="56">
        <f t="shared" si="3"/>
        <v>100</v>
      </c>
      <c r="H12" s="56">
        <f t="shared" si="4"/>
        <v>40000</v>
      </c>
      <c r="I12" s="56">
        <v>66</v>
      </c>
      <c r="J12" s="56">
        <f t="shared" si="6"/>
        <v>1.5151515151515151</v>
      </c>
      <c r="K12" s="56">
        <f t="shared" si="5"/>
        <v>378.78787878787881</v>
      </c>
      <c r="L12" s="185"/>
    </row>
    <row r="13" spans="1:12" s="176" customFormat="1" ht="21.95" customHeight="1">
      <c r="A13" s="674" t="s">
        <v>120</v>
      </c>
      <c r="B13" s="671"/>
      <c r="C13" s="183"/>
      <c r="D13" s="182"/>
      <c r="E13" s="182"/>
      <c r="F13" s="182"/>
      <c r="G13" s="182"/>
      <c r="H13" s="182">
        <f t="shared" ref="H13:I13" si="7">SUM(H10:H12)</f>
        <v>235000</v>
      </c>
      <c r="I13" s="182">
        <f t="shared" si="7"/>
        <v>198</v>
      </c>
      <c r="J13" s="183">
        <f>SUM(J10:J12)</f>
        <v>8.9015151515151523</v>
      </c>
      <c r="K13" s="182"/>
      <c r="L13" s="184"/>
    </row>
    <row r="14" spans="1:12" s="177" customFormat="1" ht="24.95" customHeight="1">
      <c r="A14" s="675" t="s">
        <v>126</v>
      </c>
      <c r="B14" s="676"/>
      <c r="C14" s="676"/>
      <c r="D14" s="676"/>
      <c r="E14" s="676"/>
      <c r="F14" s="676"/>
      <c r="G14" s="676"/>
      <c r="H14" s="676"/>
      <c r="I14" s="676"/>
      <c r="J14" s="676"/>
      <c r="K14" s="676"/>
      <c r="L14" s="677"/>
    </row>
    <row r="15" spans="1:12" s="176" customFormat="1" ht="20.100000000000001" customHeight="1">
      <c r="A15" s="180">
        <v>1</v>
      </c>
      <c r="B15" s="197" t="s">
        <v>131</v>
      </c>
      <c r="C15" s="202" t="s">
        <v>117</v>
      </c>
      <c r="D15" s="179">
        <v>24000</v>
      </c>
      <c r="E15" s="179">
        <v>80</v>
      </c>
      <c r="F15" s="56">
        <f t="shared" ref="F15:F16" si="8">400/E15</f>
        <v>5</v>
      </c>
      <c r="G15" s="56">
        <f t="shared" ref="G15:G16" si="9">D15/E15</f>
        <v>300</v>
      </c>
      <c r="H15" s="56">
        <f t="shared" ref="H15:H16" si="10">(G15*F15*E15)</f>
        <v>120000</v>
      </c>
      <c r="I15" s="56">
        <v>66</v>
      </c>
      <c r="J15" s="56">
        <f t="shared" ref="J15:J16" si="11">G15/I15</f>
        <v>4.5454545454545459</v>
      </c>
      <c r="K15" s="56">
        <f t="shared" ref="K15:K16" si="12">J15*E15</f>
        <v>363.63636363636368</v>
      </c>
      <c r="L15" s="186"/>
    </row>
    <row r="16" spans="1:12" s="176" customFormat="1" ht="20.100000000000001" customHeight="1">
      <c r="A16" s="180">
        <v>2</v>
      </c>
      <c r="B16" s="179" t="s">
        <v>130</v>
      </c>
      <c r="C16" s="187" t="s">
        <v>105</v>
      </c>
      <c r="D16" s="179">
        <v>30</v>
      </c>
      <c r="E16" s="179">
        <v>1</v>
      </c>
      <c r="F16" s="56">
        <f t="shared" si="8"/>
        <v>400</v>
      </c>
      <c r="G16" s="56">
        <f t="shared" si="9"/>
        <v>30</v>
      </c>
      <c r="H16" s="56">
        <f t="shared" si="10"/>
        <v>12000</v>
      </c>
      <c r="I16" s="56">
        <v>66</v>
      </c>
      <c r="J16" s="56">
        <f t="shared" si="11"/>
        <v>0.45454545454545453</v>
      </c>
      <c r="K16" s="56">
        <f t="shared" si="12"/>
        <v>0.45454545454545453</v>
      </c>
      <c r="L16" s="188"/>
    </row>
    <row r="17" spans="1:12" s="176" customFormat="1" ht="21.95" customHeight="1">
      <c r="A17" s="674" t="s">
        <v>120</v>
      </c>
      <c r="B17" s="671"/>
      <c r="C17" s="183"/>
      <c r="D17" s="182"/>
      <c r="E17" s="182"/>
      <c r="F17" s="182"/>
      <c r="G17" s="182"/>
      <c r="H17" s="182">
        <f t="shared" ref="H17:I17" si="13">SUM(H15:H16)</f>
        <v>132000</v>
      </c>
      <c r="I17" s="182">
        <f t="shared" si="13"/>
        <v>132</v>
      </c>
      <c r="J17" s="183">
        <f>SUM(J15:J16)</f>
        <v>5</v>
      </c>
      <c r="K17" s="182"/>
      <c r="L17" s="184"/>
    </row>
    <row r="18" spans="1:12" s="177" customFormat="1" ht="24.95" customHeight="1">
      <c r="A18" s="675" t="s">
        <v>127</v>
      </c>
      <c r="B18" s="676"/>
      <c r="C18" s="676"/>
      <c r="D18" s="676"/>
      <c r="E18" s="676"/>
      <c r="F18" s="676"/>
      <c r="G18" s="676"/>
      <c r="H18" s="676"/>
      <c r="I18" s="676"/>
      <c r="J18" s="676"/>
      <c r="K18" s="676"/>
      <c r="L18" s="677"/>
    </row>
    <row r="19" spans="1:12" s="176" customFormat="1" ht="20.100000000000001" customHeight="1">
      <c r="A19" s="180">
        <v>1</v>
      </c>
      <c r="B19" s="196" t="s">
        <v>128</v>
      </c>
      <c r="C19" s="201" t="s">
        <v>117</v>
      </c>
      <c r="D19" s="189">
        <v>15000</v>
      </c>
      <c r="E19" s="187">
        <v>80</v>
      </c>
      <c r="F19" s="56">
        <f t="shared" ref="F19:F25" si="14">400/E19</f>
        <v>5</v>
      </c>
      <c r="G19" s="56">
        <f t="shared" ref="G19:G25" si="15">D19/E19</f>
        <v>187.5</v>
      </c>
      <c r="H19" s="56">
        <f t="shared" ref="H19:H25" si="16">(G19*F19*E19)</f>
        <v>75000</v>
      </c>
      <c r="I19" s="56">
        <v>66</v>
      </c>
      <c r="J19" s="56">
        <f t="shared" ref="J19:J25" si="17">G19/I19</f>
        <v>2.8409090909090908</v>
      </c>
      <c r="K19" s="56">
        <f t="shared" ref="K19:K25" si="18">J19*E19</f>
        <v>227.27272727272725</v>
      </c>
      <c r="L19" s="185"/>
    </row>
    <row r="20" spans="1:12" s="176" customFormat="1" ht="20.100000000000001" customHeight="1">
      <c r="A20" s="180">
        <v>2</v>
      </c>
      <c r="B20" s="197" t="s">
        <v>131</v>
      </c>
      <c r="C20" s="202" t="s">
        <v>117</v>
      </c>
      <c r="D20" s="179">
        <v>24000</v>
      </c>
      <c r="E20" s="187">
        <v>80</v>
      </c>
      <c r="F20" s="56">
        <f t="shared" si="14"/>
        <v>5</v>
      </c>
      <c r="G20" s="56">
        <f t="shared" si="15"/>
        <v>300</v>
      </c>
      <c r="H20" s="56">
        <f t="shared" si="16"/>
        <v>120000</v>
      </c>
      <c r="I20" s="56">
        <v>66</v>
      </c>
      <c r="J20" s="56">
        <f t="shared" si="17"/>
        <v>4.5454545454545459</v>
      </c>
      <c r="K20" s="56">
        <f t="shared" si="18"/>
        <v>363.63636363636368</v>
      </c>
      <c r="L20" s="188"/>
    </row>
    <row r="21" spans="1:12" s="176" customFormat="1" ht="20.100000000000001" customHeight="1">
      <c r="A21" s="180">
        <v>3</v>
      </c>
      <c r="B21" s="197" t="s">
        <v>129</v>
      </c>
      <c r="C21" s="202" t="s">
        <v>18</v>
      </c>
      <c r="D21" s="179">
        <v>30000</v>
      </c>
      <c r="E21" s="187">
        <v>250</v>
      </c>
      <c r="F21" s="56">
        <f t="shared" si="14"/>
        <v>1.6</v>
      </c>
      <c r="G21" s="56">
        <f t="shared" si="15"/>
        <v>120</v>
      </c>
      <c r="H21" s="56">
        <f t="shared" si="16"/>
        <v>48000</v>
      </c>
      <c r="I21" s="56">
        <v>66</v>
      </c>
      <c r="J21" s="56">
        <f t="shared" si="17"/>
        <v>1.8181818181818181</v>
      </c>
      <c r="K21" s="56">
        <f t="shared" si="18"/>
        <v>454.5454545454545</v>
      </c>
      <c r="L21" s="188"/>
    </row>
    <row r="22" spans="1:12" s="176" customFormat="1" ht="20.100000000000001" customHeight="1">
      <c r="A22" s="180">
        <v>4</v>
      </c>
      <c r="B22" s="197" t="s">
        <v>130</v>
      </c>
      <c r="C22" s="202" t="s">
        <v>105</v>
      </c>
      <c r="D22" s="179">
        <v>15</v>
      </c>
      <c r="E22" s="187">
        <v>1</v>
      </c>
      <c r="F22" s="56">
        <f t="shared" si="14"/>
        <v>400</v>
      </c>
      <c r="G22" s="56">
        <f t="shared" si="15"/>
        <v>15</v>
      </c>
      <c r="H22" s="56">
        <f t="shared" si="16"/>
        <v>6000</v>
      </c>
      <c r="I22" s="56">
        <v>66</v>
      </c>
      <c r="J22" s="56">
        <f t="shared" si="17"/>
        <v>0.22727272727272727</v>
      </c>
      <c r="K22" s="56">
        <f t="shared" si="18"/>
        <v>0.22727272727272727</v>
      </c>
      <c r="L22" s="188"/>
    </row>
    <row r="23" spans="1:12" s="176" customFormat="1" ht="20.100000000000001" customHeight="1">
      <c r="A23" s="180">
        <v>5</v>
      </c>
      <c r="B23" s="197" t="s">
        <v>118</v>
      </c>
      <c r="C23" s="202" t="s">
        <v>18</v>
      </c>
      <c r="D23" s="179">
        <v>60000</v>
      </c>
      <c r="E23" s="187">
        <v>60</v>
      </c>
      <c r="F23" s="56">
        <f t="shared" si="14"/>
        <v>6.666666666666667</v>
      </c>
      <c r="G23" s="56">
        <f t="shared" si="15"/>
        <v>1000</v>
      </c>
      <c r="H23" s="56">
        <f t="shared" si="16"/>
        <v>400000</v>
      </c>
      <c r="I23" s="56">
        <v>66</v>
      </c>
      <c r="J23" s="56">
        <f t="shared" si="17"/>
        <v>15.151515151515152</v>
      </c>
      <c r="K23" s="56">
        <f t="shared" si="18"/>
        <v>909.09090909090912</v>
      </c>
      <c r="L23" s="188"/>
    </row>
    <row r="24" spans="1:12" s="176" customFormat="1" ht="33" customHeight="1">
      <c r="A24" s="180">
        <v>6</v>
      </c>
      <c r="B24" s="198" t="s">
        <v>227</v>
      </c>
      <c r="C24" s="203" t="s">
        <v>11</v>
      </c>
      <c r="D24" s="189">
        <v>36000</v>
      </c>
      <c r="E24" s="187">
        <v>300</v>
      </c>
      <c r="F24" s="56">
        <f t="shared" si="14"/>
        <v>1.3333333333333333</v>
      </c>
      <c r="G24" s="56">
        <f t="shared" si="15"/>
        <v>120</v>
      </c>
      <c r="H24" s="56">
        <f t="shared" si="16"/>
        <v>48000</v>
      </c>
      <c r="I24" s="56">
        <v>66</v>
      </c>
      <c r="J24" s="56">
        <f t="shared" si="17"/>
        <v>1.8181818181818181</v>
      </c>
      <c r="K24" s="56">
        <f t="shared" si="18"/>
        <v>545.45454545454538</v>
      </c>
      <c r="L24" s="188"/>
    </row>
    <row r="25" spans="1:12" s="176" customFormat="1" ht="20.100000000000001" customHeight="1">
      <c r="A25" s="180">
        <v>7</v>
      </c>
      <c r="B25" s="197" t="s">
        <v>121</v>
      </c>
      <c r="C25" s="202" t="s">
        <v>122</v>
      </c>
      <c r="D25" s="189">
        <v>30000</v>
      </c>
      <c r="E25" s="187">
        <v>250</v>
      </c>
      <c r="F25" s="56">
        <f t="shared" si="14"/>
        <v>1.6</v>
      </c>
      <c r="G25" s="56">
        <f t="shared" si="15"/>
        <v>120</v>
      </c>
      <c r="H25" s="56">
        <f t="shared" si="16"/>
        <v>48000</v>
      </c>
      <c r="I25" s="56">
        <v>66</v>
      </c>
      <c r="J25" s="56">
        <f t="shared" si="17"/>
        <v>1.8181818181818181</v>
      </c>
      <c r="K25" s="56">
        <f t="shared" si="18"/>
        <v>454.5454545454545</v>
      </c>
      <c r="L25" s="188"/>
    </row>
    <row r="26" spans="1:12" s="177" customFormat="1" ht="21.95" customHeight="1">
      <c r="A26" s="674" t="s">
        <v>120</v>
      </c>
      <c r="B26" s="671"/>
      <c r="C26" s="191"/>
      <c r="D26" s="190"/>
      <c r="E26" s="190"/>
      <c r="F26" s="190"/>
      <c r="G26" s="190">
        <f>SUM(G19:G25)</f>
        <v>1862.5</v>
      </c>
      <c r="H26" s="191">
        <f>SUM(H19:H25)</f>
        <v>745000</v>
      </c>
      <c r="I26" s="191">
        <f t="shared" ref="I26" si="19">SUM(I19:I25)</f>
        <v>462</v>
      </c>
      <c r="J26" s="191">
        <f>SUM(J19:J25)</f>
        <v>28.219696969696969</v>
      </c>
      <c r="K26" s="190"/>
      <c r="L26" s="192"/>
    </row>
    <row r="27" spans="1:12" s="177" customFormat="1" ht="21.95" customHeight="1" thickBot="1">
      <c r="A27" s="688" t="s">
        <v>119</v>
      </c>
      <c r="B27" s="689"/>
      <c r="C27" s="194"/>
      <c r="D27" s="193"/>
      <c r="E27" s="193"/>
      <c r="F27" s="193"/>
      <c r="G27" s="193"/>
      <c r="H27" s="194">
        <f>SUM(H26,H17,H13,H8)</f>
        <v>1145333.3333333333</v>
      </c>
      <c r="I27" s="194">
        <f t="shared" ref="I27" si="20">SUM(I26,I17,I13,I8)</f>
        <v>802</v>
      </c>
      <c r="J27" s="194">
        <f>SUM(J26,J17,J13,J8)</f>
        <v>50.454545454545453</v>
      </c>
      <c r="K27" s="193"/>
      <c r="L27" s="195"/>
    </row>
    <row r="28" spans="1:12" s="178" customFormat="1" ht="32.25" customHeight="1">
      <c r="A28" s="673" t="s">
        <v>137</v>
      </c>
      <c r="B28" s="673"/>
      <c r="C28" s="673"/>
      <c r="D28" s="17"/>
      <c r="E28" s="17"/>
      <c r="F28" s="97"/>
      <c r="G28" s="17" t="s">
        <v>20</v>
      </c>
      <c r="H28" s="17" t="s">
        <v>336</v>
      </c>
      <c r="I28" s="137"/>
      <c r="J28" s="576"/>
      <c r="K28" s="137"/>
      <c r="L28" s="17"/>
    </row>
    <row r="29" spans="1:12" s="177" customFormat="1" ht="30" customHeight="1">
      <c r="A29" s="145" t="s">
        <v>337</v>
      </c>
      <c r="B29" s="146"/>
      <c r="C29" s="147" t="s">
        <v>21</v>
      </c>
      <c r="D29" s="148"/>
      <c r="E29" s="147"/>
      <c r="F29" s="147"/>
      <c r="G29" s="320" t="s">
        <v>136</v>
      </c>
      <c r="H29" s="170" t="s">
        <v>22</v>
      </c>
      <c r="I29" s="148"/>
      <c r="J29" s="170"/>
      <c r="K29" s="170"/>
      <c r="L29" s="12"/>
    </row>
    <row r="30" spans="1:12" ht="18.75">
      <c r="A30" s="149"/>
      <c r="B30" s="150"/>
      <c r="C30" s="149" t="s">
        <v>116</v>
      </c>
      <c r="D30" s="149"/>
      <c r="E30" s="137"/>
      <c r="F30" s="137"/>
      <c r="G30" s="149"/>
      <c r="H30" s="171" t="s">
        <v>24</v>
      </c>
      <c r="I30" s="149"/>
      <c r="J30" s="171"/>
      <c r="K30" s="318" t="s">
        <v>44</v>
      </c>
      <c r="L30" s="318"/>
    </row>
  </sheetData>
  <mergeCells count="15">
    <mergeCell ref="A1:L1"/>
    <mergeCell ref="A6:L6"/>
    <mergeCell ref="A9:L9"/>
    <mergeCell ref="A14:L14"/>
    <mergeCell ref="A18:L18"/>
    <mergeCell ref="A17:B17"/>
    <mergeCell ref="A8:B8"/>
    <mergeCell ref="A13:B13"/>
    <mergeCell ref="A28:C28"/>
    <mergeCell ref="A5:B5"/>
    <mergeCell ref="A4:L4"/>
    <mergeCell ref="A3:L3"/>
    <mergeCell ref="A2:L2"/>
    <mergeCell ref="A26:B26"/>
    <mergeCell ref="A27:B27"/>
  </mergeCells>
  <printOptions horizontalCentered="1"/>
  <pageMargins left="0.25" right="0.25" top="0.75" bottom="0.75" header="0.3" footer="0.3"/>
  <pageSetup scale="7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 tint="0.34998626667073579"/>
  </sheetPr>
  <dimension ref="A1:R30"/>
  <sheetViews>
    <sheetView rightToLeft="1" view="pageBreakPreview" zoomScale="80" zoomScaleSheetLayoutView="80" workbookViewId="0">
      <selection activeCell="J6" sqref="J6"/>
    </sheetView>
  </sheetViews>
  <sheetFormatPr defaultColWidth="9.140625" defaultRowHeight="15"/>
  <cols>
    <col min="1" max="1" width="7.85546875" style="59" customWidth="1"/>
    <col min="2" max="2" width="61" style="59" customWidth="1"/>
    <col min="3" max="3" width="10" style="59" customWidth="1"/>
    <col min="4" max="4" width="13" style="59" customWidth="1"/>
    <col min="5" max="5" width="11.85546875" style="59" customWidth="1"/>
    <col min="6" max="6" width="14.5703125" style="59" customWidth="1"/>
    <col min="7" max="7" width="14.7109375" style="59" customWidth="1"/>
    <col min="8" max="8" width="18.42578125" style="59" customWidth="1"/>
    <col min="9" max="9" width="12.42578125" style="120" customWidth="1"/>
    <col min="10" max="10" width="13.140625" style="117" customWidth="1"/>
    <col min="11" max="11" width="12.28515625" style="117" customWidth="1"/>
    <col min="12" max="12" width="66.140625" style="59" customWidth="1"/>
    <col min="13" max="13" width="10.7109375" style="59" bestFit="1" customWidth="1"/>
    <col min="14" max="14" width="17.5703125" style="59" customWidth="1"/>
    <col min="15" max="15" width="17" style="59" customWidth="1"/>
    <col min="16" max="16" width="24.140625" style="59" customWidth="1"/>
    <col min="17" max="17" width="9.140625" style="59"/>
    <col min="18" max="18" width="11.7109375" style="59" customWidth="1"/>
    <col min="19" max="19" width="9.140625" style="59"/>
    <col min="20" max="20" width="13.42578125" style="59" customWidth="1"/>
    <col min="21" max="16384" width="9.140625" style="59"/>
  </cols>
  <sheetData>
    <row r="1" spans="1:18" ht="60.75" customHeight="1">
      <c r="A1" s="690" t="s">
        <v>144</v>
      </c>
      <c r="B1" s="690"/>
      <c r="C1" s="690"/>
      <c r="D1" s="690"/>
      <c r="E1" s="690"/>
      <c r="F1" s="690"/>
      <c r="G1" s="690"/>
      <c r="H1" s="690"/>
      <c r="I1" s="690"/>
      <c r="J1" s="690"/>
      <c r="K1" s="690"/>
      <c r="L1" s="690"/>
    </row>
    <row r="2" spans="1:18" ht="27.75" customHeight="1">
      <c r="A2" s="691" t="s">
        <v>102</v>
      </c>
      <c r="B2" s="691"/>
      <c r="C2" s="691"/>
      <c r="D2" s="691"/>
      <c r="E2" s="691"/>
      <c r="F2" s="691"/>
      <c r="G2" s="691"/>
      <c r="H2" s="691"/>
      <c r="I2" s="691"/>
      <c r="J2" s="691"/>
      <c r="K2" s="691"/>
      <c r="L2" s="691"/>
      <c r="N2" s="7"/>
    </row>
    <row r="3" spans="1:18" s="70" customFormat="1" ht="30" customHeight="1">
      <c r="A3" s="692" t="s">
        <v>46</v>
      </c>
      <c r="B3" s="692"/>
      <c r="C3" s="692"/>
      <c r="D3" s="692"/>
      <c r="E3" s="692"/>
      <c r="F3" s="692"/>
      <c r="G3" s="692"/>
      <c r="H3" s="692"/>
      <c r="I3" s="692"/>
      <c r="J3" s="692"/>
      <c r="K3" s="692"/>
      <c r="L3" s="692"/>
    </row>
    <row r="4" spans="1:18" s="328" customFormat="1" ht="43.5" customHeight="1">
      <c r="A4" s="325" t="s">
        <v>0</v>
      </c>
      <c r="B4" s="325" t="s">
        <v>1</v>
      </c>
      <c r="C4" s="325" t="s">
        <v>2</v>
      </c>
      <c r="D4" s="325" t="s">
        <v>3</v>
      </c>
      <c r="E4" s="325" t="s">
        <v>4</v>
      </c>
      <c r="F4" s="325" t="s">
        <v>5</v>
      </c>
      <c r="G4" s="325" t="s">
        <v>25</v>
      </c>
      <c r="H4" s="325" t="s">
        <v>26</v>
      </c>
      <c r="I4" s="326" t="s">
        <v>7</v>
      </c>
      <c r="J4" s="325" t="s">
        <v>42</v>
      </c>
      <c r="K4" s="325" t="s">
        <v>110</v>
      </c>
      <c r="L4" s="327" t="s">
        <v>8</v>
      </c>
    </row>
    <row r="5" spans="1:18" s="115" customFormat="1" ht="31.5" customHeight="1">
      <c r="A5" s="127">
        <v>1</v>
      </c>
      <c r="B5" s="125" t="s">
        <v>140</v>
      </c>
      <c r="C5" s="127" t="s">
        <v>12</v>
      </c>
      <c r="D5" s="55">
        <v>162000</v>
      </c>
      <c r="E5" s="21"/>
      <c r="F5" s="132"/>
      <c r="G5" s="55"/>
      <c r="H5" s="55"/>
      <c r="I5" s="127"/>
      <c r="J5" s="56"/>
      <c r="K5" s="55"/>
      <c r="L5" s="342"/>
    </row>
    <row r="6" spans="1:18" s="115" customFormat="1" ht="36.75" customHeight="1">
      <c r="A6" s="51">
        <v>2</v>
      </c>
      <c r="B6" s="125" t="s">
        <v>351</v>
      </c>
      <c r="C6" s="21" t="s">
        <v>19</v>
      </c>
      <c r="D6" s="15">
        <v>265</v>
      </c>
      <c r="E6" s="109">
        <f>D6/7</f>
        <v>37.857142857142854</v>
      </c>
      <c r="F6" s="209">
        <f>400/E6</f>
        <v>10.566037735849058</v>
      </c>
      <c r="G6" s="55">
        <f>7*66</f>
        <v>462</v>
      </c>
      <c r="H6" s="15">
        <f>G6*400</f>
        <v>184800</v>
      </c>
      <c r="I6" s="55">
        <v>66</v>
      </c>
      <c r="J6" s="56">
        <f>G6/I6</f>
        <v>7</v>
      </c>
      <c r="K6" s="55">
        <f>J6*E6</f>
        <v>265</v>
      </c>
      <c r="L6" s="332" t="s">
        <v>143</v>
      </c>
    </row>
    <row r="7" spans="1:18" s="14" customFormat="1" ht="27.95" customHeight="1">
      <c r="A7" s="702" t="s">
        <v>111</v>
      </c>
      <c r="B7" s="702"/>
      <c r="C7" s="2"/>
      <c r="D7" s="3"/>
      <c r="E7" s="3"/>
      <c r="F7" s="3"/>
      <c r="G7" s="308">
        <f>SUM(G5:G6)</f>
        <v>462</v>
      </c>
      <c r="H7" s="4">
        <f>SUM(H5:H6)</f>
        <v>184800</v>
      </c>
      <c r="I7" s="118"/>
      <c r="J7" s="307">
        <f>SUM(J5:J6)</f>
        <v>7</v>
      </c>
      <c r="K7" s="703"/>
      <c r="L7" s="704"/>
    </row>
    <row r="8" spans="1:18" s="14" customFormat="1" ht="30" customHeight="1">
      <c r="A8" s="697" t="s">
        <v>47</v>
      </c>
      <c r="B8" s="697"/>
      <c r="C8" s="697"/>
      <c r="D8" s="697"/>
      <c r="E8" s="697"/>
      <c r="F8" s="697"/>
      <c r="G8" s="697"/>
      <c r="H8" s="697"/>
      <c r="I8" s="697"/>
      <c r="J8" s="697"/>
      <c r="K8" s="697"/>
      <c r="L8" s="697"/>
    </row>
    <row r="9" spans="1:18" s="328" customFormat="1" ht="43.5" customHeight="1">
      <c r="A9" s="325" t="s">
        <v>0</v>
      </c>
      <c r="B9" s="325" t="s">
        <v>1</v>
      </c>
      <c r="C9" s="325" t="s">
        <v>2</v>
      </c>
      <c r="D9" s="325" t="s">
        <v>3</v>
      </c>
      <c r="E9" s="325" t="s">
        <v>4</v>
      </c>
      <c r="F9" s="325" t="s">
        <v>5</v>
      </c>
      <c r="G9" s="325" t="s">
        <v>25</v>
      </c>
      <c r="H9" s="325" t="s">
        <v>26</v>
      </c>
      <c r="I9" s="326" t="s">
        <v>7</v>
      </c>
      <c r="J9" s="325" t="s">
        <v>42</v>
      </c>
      <c r="K9" s="325" t="s">
        <v>110</v>
      </c>
      <c r="L9" s="327" t="s">
        <v>8</v>
      </c>
    </row>
    <row r="10" spans="1:18" s="116" customFormat="1" ht="30.75" customHeight="1">
      <c r="A10" s="1">
        <v>1</v>
      </c>
      <c r="B10" s="125" t="s">
        <v>140</v>
      </c>
      <c r="C10" s="126" t="s">
        <v>139</v>
      </c>
      <c r="D10" s="55">
        <f>D5*6</f>
        <v>972000</v>
      </c>
      <c r="E10" s="127">
        <v>250</v>
      </c>
      <c r="F10" s="133">
        <f>400/E10</f>
        <v>1.6</v>
      </c>
      <c r="G10" s="55">
        <f>D10/E10</f>
        <v>3888</v>
      </c>
      <c r="H10" s="55">
        <f>(G10*F10*E10)</f>
        <v>1555200</v>
      </c>
      <c r="I10" s="127">
        <v>66</v>
      </c>
      <c r="J10" s="56">
        <f t="shared" ref="J10:J11" si="0">G10/I10</f>
        <v>58.909090909090907</v>
      </c>
      <c r="K10" s="55">
        <f>J10*E10</f>
        <v>14727.272727272726</v>
      </c>
      <c r="L10" s="210"/>
      <c r="M10" s="130"/>
      <c r="R10" s="131"/>
    </row>
    <row r="11" spans="1:18" s="310" customFormat="1" ht="22.5" customHeight="1">
      <c r="A11" s="51">
        <v>2</v>
      </c>
      <c r="B11" s="125" t="s">
        <v>145</v>
      </c>
      <c r="C11" s="322" t="s">
        <v>142</v>
      </c>
      <c r="D11" s="21">
        <v>3</v>
      </c>
      <c r="E11" s="21">
        <v>1</v>
      </c>
      <c r="F11" s="323">
        <f>66*400</f>
        <v>26400</v>
      </c>
      <c r="G11" s="15">
        <f>D11*66</f>
        <v>198</v>
      </c>
      <c r="H11" s="15">
        <f>G11*400</f>
        <v>79200</v>
      </c>
      <c r="I11" s="21">
        <v>66</v>
      </c>
      <c r="J11" s="321">
        <f t="shared" si="0"/>
        <v>3</v>
      </c>
      <c r="K11" s="15">
        <f>J11*E11</f>
        <v>3</v>
      </c>
      <c r="L11" s="347" t="s">
        <v>146</v>
      </c>
      <c r="M11" s="309"/>
      <c r="R11" s="311"/>
    </row>
    <row r="12" spans="1:18" s="116" customFormat="1" ht="25.5" customHeight="1">
      <c r="A12" s="1">
        <v>3</v>
      </c>
      <c r="B12" s="125" t="s">
        <v>113</v>
      </c>
      <c r="C12" s="21" t="s">
        <v>12</v>
      </c>
      <c r="D12" s="55">
        <f>D5</f>
        <v>162000</v>
      </c>
      <c r="E12" s="127">
        <v>400</v>
      </c>
      <c r="F12" s="133">
        <f>400/E12</f>
        <v>1</v>
      </c>
      <c r="G12" s="55">
        <f t="shared" ref="G12" si="1">D12/E12</f>
        <v>405</v>
      </c>
      <c r="H12" s="55">
        <f>(G12*F12*E12)</f>
        <v>162000</v>
      </c>
      <c r="I12" s="127">
        <v>66</v>
      </c>
      <c r="J12" s="56">
        <f>G12/I12</f>
        <v>6.1363636363636367</v>
      </c>
      <c r="K12" s="55">
        <f t="shared" ref="K12" si="2">J12*E12</f>
        <v>2454.5454545454545</v>
      </c>
      <c r="L12" s="345"/>
      <c r="M12" s="130"/>
      <c r="R12" s="131"/>
    </row>
    <row r="13" spans="1:18" s="14" customFormat="1" ht="27.95" customHeight="1">
      <c r="A13" s="694" t="s">
        <v>154</v>
      </c>
      <c r="B13" s="694"/>
      <c r="C13" s="2"/>
      <c r="D13" s="3"/>
      <c r="E13" s="3"/>
      <c r="F13" s="3"/>
      <c r="G13" s="308">
        <f>SUM(G10:G12)</f>
        <v>4491</v>
      </c>
      <c r="H13" s="308">
        <f>SUM(H10:H12)</f>
        <v>1796400</v>
      </c>
      <c r="I13" s="118"/>
      <c r="J13" s="211">
        <f>SUM(J10:J12)</f>
        <v>68.045454545454547</v>
      </c>
      <c r="K13" s="695"/>
      <c r="L13" s="696"/>
      <c r="M13" s="343"/>
      <c r="R13" s="217"/>
    </row>
    <row r="14" spans="1:18" ht="30" customHeight="1">
      <c r="A14" s="697" t="s">
        <v>27</v>
      </c>
      <c r="B14" s="697"/>
      <c r="C14" s="697"/>
      <c r="D14" s="697"/>
      <c r="E14" s="697"/>
      <c r="F14" s="697"/>
      <c r="G14" s="697"/>
      <c r="H14" s="697"/>
      <c r="I14" s="697"/>
      <c r="J14" s="697"/>
      <c r="K14" s="697"/>
      <c r="L14" s="697"/>
    </row>
    <row r="15" spans="1:18" s="328" customFormat="1" ht="43.5" customHeight="1">
      <c r="A15" s="325" t="s">
        <v>0</v>
      </c>
      <c r="B15" s="325" t="s">
        <v>1</v>
      </c>
      <c r="C15" s="325" t="s">
        <v>2</v>
      </c>
      <c r="D15" s="325" t="s">
        <v>3</v>
      </c>
      <c r="E15" s="325" t="s">
        <v>4</v>
      </c>
      <c r="F15" s="325" t="s">
        <v>5</v>
      </c>
      <c r="G15" s="325" t="s">
        <v>25</v>
      </c>
      <c r="H15" s="325" t="s">
        <v>26</v>
      </c>
      <c r="I15" s="326" t="s">
        <v>16</v>
      </c>
      <c r="J15" s="325" t="s">
        <v>17</v>
      </c>
      <c r="K15" s="325" t="s">
        <v>110</v>
      </c>
      <c r="L15" s="327" t="s">
        <v>8</v>
      </c>
    </row>
    <row r="16" spans="1:18" s="116" customFormat="1" ht="32.25" customHeight="1">
      <c r="A16" s="1">
        <v>1</v>
      </c>
      <c r="B16" s="125" t="s">
        <v>140</v>
      </c>
      <c r="C16" s="126" t="s">
        <v>139</v>
      </c>
      <c r="D16" s="55">
        <f>D5*6</f>
        <v>972000</v>
      </c>
      <c r="E16" s="127">
        <v>250</v>
      </c>
      <c r="F16" s="128">
        <f>400/E16</f>
        <v>1.6</v>
      </c>
      <c r="G16" s="55">
        <f>D16/E16</f>
        <v>3888</v>
      </c>
      <c r="H16" s="55">
        <f>G16*F16*E16</f>
        <v>1555200</v>
      </c>
      <c r="I16" s="127">
        <v>66</v>
      </c>
      <c r="J16" s="56">
        <f>G16/I16</f>
        <v>58.909090909090907</v>
      </c>
      <c r="K16" s="56">
        <f t="shared" ref="K16" si="3">J16*E16</f>
        <v>14727.272727272726</v>
      </c>
      <c r="L16" s="129"/>
      <c r="M16" s="130"/>
      <c r="R16" s="131"/>
    </row>
    <row r="17" spans="1:18" s="116" customFormat="1" ht="27" customHeight="1">
      <c r="A17" s="1">
        <v>2</v>
      </c>
      <c r="B17" s="125" t="s">
        <v>145</v>
      </c>
      <c r="C17" s="322" t="s">
        <v>142</v>
      </c>
      <c r="D17" s="21">
        <v>3</v>
      </c>
      <c r="E17" s="21">
        <v>1</v>
      </c>
      <c r="F17" s="323">
        <f>66*400</f>
        <v>26400</v>
      </c>
      <c r="G17" s="15">
        <f>D17*66</f>
        <v>198</v>
      </c>
      <c r="H17" s="15">
        <f>G17*400</f>
        <v>79200</v>
      </c>
      <c r="I17" s="21">
        <v>66</v>
      </c>
      <c r="J17" s="56">
        <f t="shared" ref="J17" si="4">G17/I17</f>
        <v>3</v>
      </c>
      <c r="K17" s="321"/>
      <c r="L17" s="333" t="s">
        <v>146</v>
      </c>
      <c r="M17" s="130"/>
      <c r="R17" s="131"/>
    </row>
    <row r="18" spans="1:18" s="14" customFormat="1" ht="27.95" customHeight="1">
      <c r="A18" s="698" t="s">
        <v>153</v>
      </c>
      <c r="B18" s="698"/>
      <c r="C18" s="2"/>
      <c r="D18" s="3"/>
      <c r="E18" s="3"/>
      <c r="F18" s="3"/>
      <c r="G18" s="308">
        <f>SUM(G16:G17)</f>
        <v>4086</v>
      </c>
      <c r="H18" s="308">
        <f>SUM(H16:H17)</f>
        <v>1634400</v>
      </c>
      <c r="I18" s="118"/>
      <c r="J18" s="110">
        <f>SUM(J16:J17)</f>
        <v>61.909090909090907</v>
      </c>
      <c r="K18" s="699"/>
      <c r="L18" s="700"/>
      <c r="M18" s="343"/>
      <c r="R18" s="217"/>
    </row>
    <row r="19" spans="1:18" s="330" customFormat="1" ht="30" customHeight="1">
      <c r="A19" s="697" t="s">
        <v>114</v>
      </c>
      <c r="B19" s="697"/>
      <c r="C19" s="697"/>
      <c r="D19" s="697"/>
      <c r="E19" s="697"/>
      <c r="F19" s="697"/>
      <c r="G19" s="697"/>
      <c r="H19" s="697"/>
      <c r="I19" s="697"/>
      <c r="J19" s="697"/>
      <c r="K19" s="697"/>
      <c r="L19" s="697"/>
      <c r="M19" s="329"/>
      <c r="R19" s="331"/>
    </row>
    <row r="20" spans="1:18" s="328" customFormat="1" ht="43.5" customHeight="1">
      <c r="A20" s="325" t="s">
        <v>0</v>
      </c>
      <c r="B20" s="325" t="s">
        <v>13</v>
      </c>
      <c r="C20" s="325" t="s">
        <v>2</v>
      </c>
      <c r="D20" s="325" t="s">
        <v>14</v>
      </c>
      <c r="E20" s="325" t="s">
        <v>4</v>
      </c>
      <c r="F20" s="325" t="s">
        <v>5</v>
      </c>
      <c r="G20" s="325" t="s">
        <v>15</v>
      </c>
      <c r="H20" s="325" t="s">
        <v>6</v>
      </c>
      <c r="I20" s="326" t="s">
        <v>112</v>
      </c>
      <c r="J20" s="325" t="s">
        <v>42</v>
      </c>
      <c r="K20" s="325" t="s">
        <v>110</v>
      </c>
      <c r="L20" s="327" t="s">
        <v>8</v>
      </c>
    </row>
    <row r="21" spans="1:18" s="116" customFormat="1" ht="32.25" customHeight="1">
      <c r="A21" s="1">
        <v>1</v>
      </c>
      <c r="B21" s="125" t="s">
        <v>140</v>
      </c>
      <c r="C21" s="126" t="s">
        <v>139</v>
      </c>
      <c r="D21" s="55">
        <f>D5*3</f>
        <v>486000</v>
      </c>
      <c r="E21" s="127">
        <v>250</v>
      </c>
      <c r="F21" s="128">
        <f>400/E21</f>
        <v>1.6</v>
      </c>
      <c r="G21" s="55">
        <f>D21/E21</f>
        <v>1944</v>
      </c>
      <c r="H21" s="55">
        <f>G21*F21*E21</f>
        <v>777600</v>
      </c>
      <c r="I21" s="127">
        <v>44</v>
      </c>
      <c r="J21" s="56">
        <f>G21/I21</f>
        <v>44.18181818181818</v>
      </c>
      <c r="K21" s="56">
        <f t="shared" ref="K21" si="5">J21*E21</f>
        <v>11045.454545454544</v>
      </c>
      <c r="L21" s="129"/>
      <c r="M21" s="130"/>
      <c r="R21" s="131"/>
    </row>
    <row r="22" spans="1:18" s="116" customFormat="1" ht="23.25" customHeight="1">
      <c r="A22" s="1">
        <v>2</v>
      </c>
      <c r="B22" s="125" t="s">
        <v>145</v>
      </c>
      <c r="C22" s="322" t="s">
        <v>142</v>
      </c>
      <c r="D22" s="15">
        <v>3</v>
      </c>
      <c r="E22" s="15">
        <v>1</v>
      </c>
      <c r="F22" s="323">
        <f>66*400</f>
        <v>26400</v>
      </c>
      <c r="G22" s="15">
        <f>D22*66</f>
        <v>198</v>
      </c>
      <c r="H22" s="15">
        <f>G22*400</f>
        <v>79200</v>
      </c>
      <c r="I22" s="21">
        <v>44</v>
      </c>
      <c r="J22" s="56">
        <f t="shared" ref="J22" si="6">G22/I22</f>
        <v>4.5</v>
      </c>
      <c r="K22" s="321"/>
      <c r="L22" s="134"/>
      <c r="M22" s="130"/>
      <c r="R22" s="131"/>
    </row>
    <row r="23" spans="1:18" s="116" customFormat="1" ht="33.75" customHeight="1">
      <c r="A23" s="1">
        <v>3</v>
      </c>
      <c r="B23" s="212" t="s">
        <v>149</v>
      </c>
      <c r="C23" s="21" t="s">
        <v>12</v>
      </c>
      <c r="D23" s="55">
        <f>D5/100*5</f>
        <v>8100</v>
      </c>
      <c r="E23" s="135">
        <v>50</v>
      </c>
      <c r="F23" s="132">
        <f t="shared" ref="F23:F24" si="7">400/E23</f>
        <v>8</v>
      </c>
      <c r="G23" s="55">
        <f t="shared" ref="G23:G24" si="8">D23/E23</f>
        <v>162</v>
      </c>
      <c r="H23" s="55">
        <f t="shared" ref="H23:H24" si="9">G23*F23*E23</f>
        <v>64800</v>
      </c>
      <c r="I23" s="127">
        <v>33</v>
      </c>
      <c r="J23" s="56">
        <f t="shared" ref="J23:J24" si="10">G23/I23</f>
        <v>4.9090909090909092</v>
      </c>
      <c r="K23" s="208">
        <f t="shared" ref="K23" si="11">J23*E23</f>
        <v>245.45454545454547</v>
      </c>
      <c r="L23" s="342"/>
    </row>
    <row r="24" spans="1:18" s="116" customFormat="1" ht="24.75" customHeight="1">
      <c r="A24" s="1">
        <v>4</v>
      </c>
      <c r="B24" s="212" t="s">
        <v>150</v>
      </c>
      <c r="C24" s="21" t="s">
        <v>12</v>
      </c>
      <c r="D24" s="55">
        <f>D23</f>
        <v>8100</v>
      </c>
      <c r="E24" s="127">
        <v>250</v>
      </c>
      <c r="F24" s="132">
        <f t="shared" si="7"/>
        <v>1.6</v>
      </c>
      <c r="G24" s="55">
        <f t="shared" si="8"/>
        <v>32.4</v>
      </c>
      <c r="H24" s="55">
        <f t="shared" si="9"/>
        <v>12960</v>
      </c>
      <c r="I24" s="127">
        <v>33</v>
      </c>
      <c r="J24" s="56">
        <f t="shared" si="10"/>
        <v>0.98181818181818181</v>
      </c>
      <c r="K24" s="208">
        <f>J24*E24</f>
        <v>245.45454545454544</v>
      </c>
      <c r="L24" s="342"/>
    </row>
    <row r="25" spans="1:18" s="14" customFormat="1" ht="27.95" customHeight="1">
      <c r="A25" s="705" t="s">
        <v>43</v>
      </c>
      <c r="B25" s="705"/>
      <c r="C25" s="2"/>
      <c r="D25" s="3"/>
      <c r="E25" s="3"/>
      <c r="F25" s="3"/>
      <c r="G25" s="308">
        <f>SUM(G21:G24)</f>
        <v>2336.4</v>
      </c>
      <c r="H25" s="308">
        <f>SUM(H21:H24)</f>
        <v>934560</v>
      </c>
      <c r="I25" s="118"/>
      <c r="J25" s="110">
        <f>SUM(J21:J24)</f>
        <v>54.572727272727271</v>
      </c>
      <c r="K25" s="699"/>
      <c r="L25" s="700"/>
    </row>
    <row r="26" spans="1:18" s="14" customFormat="1" ht="29.25" customHeight="1">
      <c r="A26" s="701" t="s">
        <v>151</v>
      </c>
      <c r="B26" s="701"/>
      <c r="C26" s="111"/>
      <c r="D26" s="111"/>
      <c r="E26" s="111"/>
      <c r="F26" s="112"/>
      <c r="G26" s="112">
        <f>SUM(G7+G13+G18+G25)</f>
        <v>11375.4</v>
      </c>
      <c r="H26" s="112">
        <f>SUM(H7+H13+H18+H25)</f>
        <v>4550160</v>
      </c>
      <c r="I26" s="119"/>
      <c r="J26" s="113"/>
      <c r="K26" s="114"/>
      <c r="L26" s="114"/>
    </row>
    <row r="27" spans="1:18" s="344" customFormat="1" ht="27.75" customHeight="1">
      <c r="A27" s="693" t="s">
        <v>152</v>
      </c>
      <c r="B27" s="693"/>
      <c r="C27" s="121"/>
      <c r="D27" s="121"/>
      <c r="E27" s="121"/>
      <c r="F27" s="121"/>
      <c r="G27" s="121"/>
      <c r="H27" s="122">
        <f>H26/73.4</f>
        <v>61991.280653950947</v>
      </c>
      <c r="I27" s="123"/>
      <c r="J27" s="124"/>
      <c r="K27" s="124"/>
      <c r="L27" s="213"/>
    </row>
    <row r="28" spans="1:18" s="142" customFormat="1" ht="31.5" customHeight="1">
      <c r="A28" s="334" t="s">
        <v>148</v>
      </c>
      <c r="B28" s="334"/>
      <c r="C28" s="334"/>
      <c r="D28" s="17"/>
      <c r="E28" s="334" t="s">
        <v>147</v>
      </c>
      <c r="F28" s="17"/>
      <c r="G28" s="17"/>
      <c r="H28" s="17"/>
      <c r="I28" s="17" t="s">
        <v>341</v>
      </c>
      <c r="J28" s="17"/>
      <c r="L28" s="17"/>
    </row>
    <row r="29" spans="1:18" s="12" customFormat="1" ht="48.75" customHeight="1">
      <c r="A29" s="145" t="s">
        <v>135</v>
      </c>
      <c r="B29" s="146"/>
      <c r="C29" s="335" t="s">
        <v>21</v>
      </c>
      <c r="F29" s="335"/>
      <c r="H29" s="170"/>
      <c r="I29" s="336" t="s">
        <v>136</v>
      </c>
      <c r="J29" s="170" t="s">
        <v>22</v>
      </c>
      <c r="K29" s="170"/>
      <c r="L29" s="11"/>
    </row>
    <row r="30" spans="1:18" s="142" customFormat="1" ht="26.25" customHeight="1">
      <c r="A30" s="337"/>
      <c r="B30" s="338"/>
      <c r="C30" s="337" t="s">
        <v>116</v>
      </c>
      <c r="D30" s="337"/>
      <c r="E30" s="337"/>
      <c r="G30" s="337"/>
      <c r="H30" s="339"/>
      <c r="I30" s="337"/>
      <c r="J30" s="339" t="s">
        <v>24</v>
      </c>
      <c r="K30" s="340"/>
      <c r="L30" s="341" t="s">
        <v>44</v>
      </c>
    </row>
  </sheetData>
  <mergeCells count="16">
    <mergeCell ref="A1:L1"/>
    <mergeCell ref="A2:L2"/>
    <mergeCell ref="A3:L3"/>
    <mergeCell ref="A27:B27"/>
    <mergeCell ref="A13:B13"/>
    <mergeCell ref="K13:L13"/>
    <mergeCell ref="A14:L14"/>
    <mergeCell ref="A18:B18"/>
    <mergeCell ref="K18:L18"/>
    <mergeCell ref="A19:L19"/>
    <mergeCell ref="A26:B26"/>
    <mergeCell ref="A7:B7"/>
    <mergeCell ref="K7:L7"/>
    <mergeCell ref="A8:L8"/>
    <mergeCell ref="A25:B25"/>
    <mergeCell ref="K25:L25"/>
  </mergeCells>
  <printOptions horizontalCentered="1"/>
  <pageMargins left="0.35" right="0.33" top="0.32" bottom="0.28999999999999998" header="0.17" footer="0.18"/>
  <pageSetup paperSize="9" scale="54" orientation="landscape" r:id="rId1"/>
  <ignoredErrors>
    <ignoredError sqref="H17 F17 F22" formula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R31"/>
  <sheetViews>
    <sheetView rightToLeft="1" view="pageBreakPreview" zoomScale="55" zoomScaleSheetLayoutView="55" workbookViewId="0">
      <selection activeCell="H17" sqref="H17"/>
    </sheetView>
  </sheetViews>
  <sheetFormatPr defaultColWidth="9.140625" defaultRowHeight="15"/>
  <cols>
    <col min="1" max="1" width="7.85546875" style="59" customWidth="1"/>
    <col min="2" max="2" width="61" style="59" customWidth="1"/>
    <col min="3" max="3" width="10" style="59" customWidth="1"/>
    <col min="4" max="4" width="13" style="59" customWidth="1"/>
    <col min="5" max="5" width="11.85546875" style="59" customWidth="1"/>
    <col min="6" max="6" width="14.5703125" style="59" customWidth="1"/>
    <col min="7" max="7" width="14.7109375" style="59" customWidth="1"/>
    <col min="8" max="8" width="18.42578125" style="59" customWidth="1"/>
    <col min="9" max="9" width="12.42578125" style="120" customWidth="1"/>
    <col min="10" max="10" width="13.140625" style="117" customWidth="1"/>
    <col min="11" max="11" width="12.28515625" style="117" customWidth="1"/>
    <col min="12" max="12" width="66.140625" style="59" customWidth="1"/>
    <col min="13" max="13" width="10.7109375" style="59" bestFit="1" customWidth="1"/>
    <col min="14" max="14" width="17.5703125" style="59" customWidth="1"/>
    <col min="15" max="15" width="17" style="59" customWidth="1"/>
    <col min="16" max="16" width="24.140625" style="59" customWidth="1"/>
    <col min="17" max="17" width="9.140625" style="59"/>
    <col min="18" max="18" width="11.7109375" style="59" customWidth="1"/>
    <col min="19" max="19" width="9.140625" style="59"/>
    <col min="20" max="20" width="13.42578125" style="59" customWidth="1"/>
    <col min="21" max="16384" width="9.140625" style="59"/>
  </cols>
  <sheetData>
    <row r="1" spans="1:18" ht="60.75" customHeight="1">
      <c r="A1" s="706" t="s">
        <v>159</v>
      </c>
      <c r="B1" s="706"/>
      <c r="C1" s="706"/>
      <c r="D1" s="706"/>
      <c r="E1" s="706"/>
      <c r="F1" s="706"/>
      <c r="G1" s="706"/>
      <c r="H1" s="706"/>
      <c r="I1" s="706"/>
      <c r="J1" s="706"/>
      <c r="K1" s="706"/>
      <c r="L1" s="706"/>
    </row>
    <row r="2" spans="1:18" ht="27.75" customHeight="1">
      <c r="A2" s="707" t="s">
        <v>102</v>
      </c>
      <c r="B2" s="707"/>
      <c r="C2" s="707"/>
      <c r="D2" s="707"/>
      <c r="E2" s="707"/>
      <c r="F2" s="707"/>
      <c r="G2" s="707"/>
      <c r="H2" s="707"/>
      <c r="I2" s="707"/>
      <c r="J2" s="707"/>
      <c r="K2" s="707"/>
      <c r="L2" s="707"/>
      <c r="N2" s="7"/>
    </row>
    <row r="3" spans="1:18" s="70" customFormat="1" ht="30" customHeight="1">
      <c r="A3" s="692" t="s">
        <v>46</v>
      </c>
      <c r="B3" s="692"/>
      <c r="C3" s="692"/>
      <c r="D3" s="692"/>
      <c r="E3" s="692"/>
      <c r="F3" s="692"/>
      <c r="G3" s="692"/>
      <c r="H3" s="692"/>
      <c r="I3" s="692"/>
      <c r="J3" s="692"/>
      <c r="K3" s="692"/>
      <c r="L3" s="692"/>
    </row>
    <row r="4" spans="1:18" s="328" customFormat="1" ht="43.5" customHeight="1">
      <c r="A4" s="325" t="s">
        <v>0</v>
      </c>
      <c r="B4" s="325" t="s">
        <v>1</v>
      </c>
      <c r="C4" s="325" t="s">
        <v>2</v>
      </c>
      <c r="D4" s="325" t="s">
        <v>3</v>
      </c>
      <c r="E4" s="325" t="s">
        <v>4</v>
      </c>
      <c r="F4" s="325" t="s">
        <v>5</v>
      </c>
      <c r="G4" s="325" t="s">
        <v>25</v>
      </c>
      <c r="H4" s="325" t="s">
        <v>26</v>
      </c>
      <c r="I4" s="326" t="s">
        <v>7</v>
      </c>
      <c r="J4" s="325" t="s">
        <v>42</v>
      </c>
      <c r="K4" s="325" t="s">
        <v>110</v>
      </c>
      <c r="L4" s="327" t="s">
        <v>8</v>
      </c>
    </row>
    <row r="5" spans="1:18" s="115" customFormat="1" ht="29.25" customHeight="1">
      <c r="A5" s="127">
        <v>1</v>
      </c>
      <c r="B5" s="125" t="s">
        <v>140</v>
      </c>
      <c r="C5" s="127" t="s">
        <v>12</v>
      </c>
      <c r="D5" s="55">
        <v>130000</v>
      </c>
      <c r="E5" s="21"/>
      <c r="F5" s="132"/>
      <c r="G5" s="55"/>
      <c r="H5" s="55"/>
      <c r="I5" s="127"/>
      <c r="J5" s="56"/>
      <c r="K5" s="55"/>
      <c r="L5" s="129"/>
    </row>
    <row r="6" spans="1:18" s="115" customFormat="1" ht="42.75" customHeight="1">
      <c r="A6" s="51">
        <v>2</v>
      </c>
      <c r="B6" s="125" t="s">
        <v>351</v>
      </c>
      <c r="C6" s="21" t="s">
        <v>19</v>
      </c>
      <c r="D6" s="15">
        <v>280</v>
      </c>
      <c r="E6" s="109">
        <f>D6/9</f>
        <v>31.111111111111111</v>
      </c>
      <c r="F6" s="209">
        <f>400/E6</f>
        <v>12.857142857142858</v>
      </c>
      <c r="G6" s="55">
        <f>9*66</f>
        <v>594</v>
      </c>
      <c r="H6" s="15">
        <f>G6*400</f>
        <v>237600</v>
      </c>
      <c r="I6" s="55">
        <v>66</v>
      </c>
      <c r="J6" s="56">
        <f>G6/I6</f>
        <v>9</v>
      </c>
      <c r="K6" s="55">
        <f>J6*E6</f>
        <v>280</v>
      </c>
      <c r="L6" s="332" t="s">
        <v>143</v>
      </c>
    </row>
    <row r="7" spans="1:18" s="14" customFormat="1" ht="27.95" customHeight="1">
      <c r="A7" s="702" t="s">
        <v>111</v>
      </c>
      <c r="B7" s="702"/>
      <c r="C7" s="2"/>
      <c r="D7" s="3"/>
      <c r="E7" s="3"/>
      <c r="F7" s="3"/>
      <c r="G7" s="308">
        <f>SUM(G5:G6)</f>
        <v>594</v>
      </c>
      <c r="H7" s="4">
        <f>SUM(H5:H6)</f>
        <v>237600</v>
      </c>
      <c r="I7" s="118"/>
      <c r="J7" s="307">
        <f>SUM(J5:J6)</f>
        <v>9</v>
      </c>
      <c r="K7" s="703"/>
      <c r="L7" s="704"/>
    </row>
    <row r="8" spans="1:18" s="14" customFormat="1" ht="30" customHeight="1">
      <c r="A8" s="697" t="s">
        <v>47</v>
      </c>
      <c r="B8" s="697"/>
      <c r="C8" s="697"/>
      <c r="D8" s="697"/>
      <c r="E8" s="697"/>
      <c r="F8" s="697"/>
      <c r="G8" s="697"/>
      <c r="H8" s="697"/>
      <c r="I8" s="697"/>
      <c r="J8" s="697"/>
      <c r="K8" s="697"/>
      <c r="L8" s="697"/>
    </row>
    <row r="9" spans="1:18" s="328" customFormat="1" ht="43.5" customHeight="1">
      <c r="A9" s="325" t="s">
        <v>0</v>
      </c>
      <c r="B9" s="325" t="s">
        <v>1</v>
      </c>
      <c r="C9" s="325" t="s">
        <v>2</v>
      </c>
      <c r="D9" s="325" t="s">
        <v>3</v>
      </c>
      <c r="E9" s="325" t="s">
        <v>4</v>
      </c>
      <c r="F9" s="325" t="s">
        <v>5</v>
      </c>
      <c r="G9" s="325" t="s">
        <v>25</v>
      </c>
      <c r="H9" s="325" t="s">
        <v>26</v>
      </c>
      <c r="I9" s="326" t="s">
        <v>7</v>
      </c>
      <c r="J9" s="325" t="s">
        <v>42</v>
      </c>
      <c r="K9" s="325" t="s">
        <v>110</v>
      </c>
      <c r="L9" s="327" t="s">
        <v>8</v>
      </c>
    </row>
    <row r="10" spans="1:18" s="116" customFormat="1" ht="27" customHeight="1">
      <c r="A10" s="1">
        <v>1</v>
      </c>
      <c r="B10" s="125" t="s">
        <v>140</v>
      </c>
      <c r="C10" s="126" t="s">
        <v>139</v>
      </c>
      <c r="D10" s="55">
        <f>D5*6</f>
        <v>780000</v>
      </c>
      <c r="E10" s="127">
        <v>250</v>
      </c>
      <c r="F10" s="133">
        <f>400/E10</f>
        <v>1.6</v>
      </c>
      <c r="G10" s="55">
        <f t="shared" ref="G10:G13" si="0">D10/E10</f>
        <v>3120</v>
      </c>
      <c r="H10" s="55">
        <f>(G10*F10*E10)</f>
        <v>1248000</v>
      </c>
      <c r="I10" s="127">
        <v>66</v>
      </c>
      <c r="J10" s="56">
        <f t="shared" ref="J10:J11" si="1">G10/I10</f>
        <v>47.272727272727273</v>
      </c>
      <c r="K10" s="55">
        <f>J10*E10</f>
        <v>11818.181818181818</v>
      </c>
      <c r="L10" s="210"/>
      <c r="M10" s="130"/>
      <c r="R10" s="131"/>
    </row>
    <row r="11" spans="1:18" s="310" customFormat="1" ht="22.5" customHeight="1">
      <c r="A11" s="51">
        <v>2</v>
      </c>
      <c r="B11" s="125" t="s">
        <v>155</v>
      </c>
      <c r="C11" s="322" t="s">
        <v>142</v>
      </c>
      <c r="D11" s="21">
        <v>1</v>
      </c>
      <c r="E11" s="21">
        <v>1</v>
      </c>
      <c r="F11" s="323">
        <f>66*400</f>
        <v>26400</v>
      </c>
      <c r="G11" s="15">
        <f>D11*66</f>
        <v>66</v>
      </c>
      <c r="H11" s="15">
        <f>G11*400</f>
        <v>26400</v>
      </c>
      <c r="I11" s="21">
        <v>66</v>
      </c>
      <c r="J11" s="321">
        <f t="shared" si="1"/>
        <v>1</v>
      </c>
      <c r="K11" s="15">
        <f>J11*E11</f>
        <v>1</v>
      </c>
      <c r="L11" s="347" t="s">
        <v>146</v>
      </c>
      <c r="M11" s="309"/>
      <c r="R11" s="311"/>
    </row>
    <row r="12" spans="1:18" s="116" customFormat="1" ht="25.5" customHeight="1">
      <c r="A12" s="1">
        <v>3</v>
      </c>
      <c r="B12" s="125" t="s">
        <v>113</v>
      </c>
      <c r="C12" s="21" t="s">
        <v>12</v>
      </c>
      <c r="D12" s="55">
        <f>D5</f>
        <v>130000</v>
      </c>
      <c r="E12" s="127">
        <v>400</v>
      </c>
      <c r="F12" s="346">
        <f>400/E12</f>
        <v>1</v>
      </c>
      <c r="G12" s="55">
        <f t="shared" si="0"/>
        <v>325</v>
      </c>
      <c r="H12" s="55">
        <f>(G12*F12*E12)</f>
        <v>130000</v>
      </c>
      <c r="I12" s="127">
        <v>66</v>
      </c>
      <c r="J12" s="56">
        <f>G12/I12</f>
        <v>4.9242424242424239</v>
      </c>
      <c r="K12" s="55">
        <f t="shared" ref="K12:K13" si="2">J12*E12</f>
        <v>1969.6969696969695</v>
      </c>
      <c r="L12" s="345"/>
      <c r="M12" s="130"/>
      <c r="R12" s="131"/>
    </row>
    <row r="13" spans="1:18" s="116" customFormat="1" ht="25.5" customHeight="1">
      <c r="A13" s="51">
        <v>4</v>
      </c>
      <c r="B13" s="125" t="s">
        <v>164</v>
      </c>
      <c r="C13" s="21" t="s">
        <v>10</v>
      </c>
      <c r="D13" s="55">
        <v>100</v>
      </c>
      <c r="E13" s="127">
        <v>1</v>
      </c>
      <c r="F13" s="346">
        <f>400/E13</f>
        <v>400</v>
      </c>
      <c r="G13" s="55">
        <f t="shared" si="0"/>
        <v>100</v>
      </c>
      <c r="H13" s="55">
        <f>(G13*F13*E13)</f>
        <v>40000</v>
      </c>
      <c r="I13" s="127">
        <v>66</v>
      </c>
      <c r="J13" s="56">
        <f>G13/I13</f>
        <v>1.5151515151515151</v>
      </c>
      <c r="K13" s="56">
        <f t="shared" si="2"/>
        <v>1.5151515151515151</v>
      </c>
      <c r="L13" s="345"/>
      <c r="M13" s="130"/>
      <c r="R13" s="131"/>
    </row>
    <row r="14" spans="1:18" s="14" customFormat="1" ht="27.95" customHeight="1">
      <c r="A14" s="694" t="s">
        <v>154</v>
      </c>
      <c r="B14" s="694"/>
      <c r="C14" s="2"/>
      <c r="D14" s="3"/>
      <c r="E14" s="3"/>
      <c r="F14" s="3"/>
      <c r="G14" s="308">
        <f>SUM(G10:G13)</f>
        <v>3611</v>
      </c>
      <c r="H14" s="308">
        <f>SUM(H10:H13)</f>
        <v>1444400</v>
      </c>
      <c r="I14" s="118"/>
      <c r="J14" s="211">
        <f>SUM(J10:J13)</f>
        <v>54.712121212121211</v>
      </c>
      <c r="K14" s="695"/>
      <c r="L14" s="696"/>
      <c r="M14" s="343"/>
      <c r="R14" s="217"/>
    </row>
    <row r="15" spans="1:18" ht="30" customHeight="1">
      <c r="A15" s="697" t="s">
        <v>27</v>
      </c>
      <c r="B15" s="697"/>
      <c r="C15" s="697"/>
      <c r="D15" s="697"/>
      <c r="E15" s="697"/>
      <c r="F15" s="697"/>
      <c r="G15" s="697"/>
      <c r="H15" s="697"/>
      <c r="I15" s="697"/>
      <c r="J15" s="697"/>
      <c r="K15" s="697"/>
      <c r="L15" s="697"/>
    </row>
    <row r="16" spans="1:18" s="328" customFormat="1" ht="43.5" customHeight="1">
      <c r="A16" s="325" t="s">
        <v>0</v>
      </c>
      <c r="B16" s="325" t="s">
        <v>1</v>
      </c>
      <c r="C16" s="325" t="s">
        <v>2</v>
      </c>
      <c r="D16" s="325" t="s">
        <v>3</v>
      </c>
      <c r="E16" s="325" t="s">
        <v>4</v>
      </c>
      <c r="F16" s="325" t="s">
        <v>5</v>
      </c>
      <c r="G16" s="325" t="s">
        <v>25</v>
      </c>
      <c r="H16" s="325" t="s">
        <v>26</v>
      </c>
      <c r="I16" s="326" t="s">
        <v>16</v>
      </c>
      <c r="J16" s="325" t="s">
        <v>17</v>
      </c>
      <c r="K16" s="325" t="s">
        <v>110</v>
      </c>
      <c r="L16" s="327" t="s">
        <v>8</v>
      </c>
    </row>
    <row r="17" spans="1:18" s="116" customFormat="1" ht="25.5" customHeight="1">
      <c r="A17" s="1">
        <v>1</v>
      </c>
      <c r="B17" s="125" t="s">
        <v>140</v>
      </c>
      <c r="C17" s="126" t="s">
        <v>139</v>
      </c>
      <c r="D17" s="55">
        <f>D5*6</f>
        <v>780000</v>
      </c>
      <c r="E17" s="127">
        <v>250</v>
      </c>
      <c r="F17" s="128">
        <f>400/E17</f>
        <v>1.6</v>
      </c>
      <c r="G17" s="55">
        <f>D17/E17</f>
        <v>3120</v>
      </c>
      <c r="H17" s="55">
        <f>G17*F17*E17</f>
        <v>1248000</v>
      </c>
      <c r="I17" s="127">
        <v>66</v>
      </c>
      <c r="J17" s="56">
        <f>G17/I17</f>
        <v>47.272727272727273</v>
      </c>
      <c r="K17" s="56">
        <f t="shared" ref="K17" si="3">J17*E17</f>
        <v>11818.181818181818</v>
      </c>
      <c r="L17" s="129"/>
      <c r="M17" s="130"/>
      <c r="R17" s="131"/>
    </row>
    <row r="18" spans="1:18" s="116" customFormat="1" ht="24" customHeight="1">
      <c r="A18" s="1">
        <v>2</v>
      </c>
      <c r="B18" s="125" t="s">
        <v>155</v>
      </c>
      <c r="C18" s="322" t="s">
        <v>142</v>
      </c>
      <c r="D18" s="21">
        <v>1</v>
      </c>
      <c r="E18" s="21">
        <v>1</v>
      </c>
      <c r="F18" s="323">
        <f>66*400</f>
        <v>26400</v>
      </c>
      <c r="G18" s="15">
        <f>D18*66</f>
        <v>66</v>
      </c>
      <c r="H18" s="15">
        <f>G18*400</f>
        <v>26400</v>
      </c>
      <c r="I18" s="21">
        <v>66</v>
      </c>
      <c r="J18" s="56">
        <f t="shared" ref="J18" si="4">G18/I18</f>
        <v>1</v>
      </c>
      <c r="K18" s="321"/>
      <c r="L18" s="333" t="s">
        <v>146</v>
      </c>
      <c r="M18" s="130"/>
      <c r="R18" s="131"/>
    </row>
    <row r="19" spans="1:18" s="14" customFormat="1" ht="27.95" customHeight="1">
      <c r="A19" s="698" t="s">
        <v>153</v>
      </c>
      <c r="B19" s="698"/>
      <c r="C19" s="2"/>
      <c r="D19" s="3"/>
      <c r="E19" s="3"/>
      <c r="F19" s="3"/>
      <c r="G19" s="308">
        <f>SUM(G17:G18)</f>
        <v>3186</v>
      </c>
      <c r="H19" s="308">
        <f>SUM(H17:H18)</f>
        <v>1274400</v>
      </c>
      <c r="I19" s="118"/>
      <c r="J19" s="110">
        <f>SUM(J17:J18)</f>
        <v>48.272727272727273</v>
      </c>
      <c r="K19" s="699"/>
      <c r="L19" s="700"/>
      <c r="M19" s="343"/>
      <c r="R19" s="217"/>
    </row>
    <row r="20" spans="1:18" s="330" customFormat="1" ht="30" customHeight="1">
      <c r="A20" s="697" t="s">
        <v>114</v>
      </c>
      <c r="B20" s="697"/>
      <c r="C20" s="697"/>
      <c r="D20" s="697"/>
      <c r="E20" s="697"/>
      <c r="F20" s="697"/>
      <c r="G20" s="697"/>
      <c r="H20" s="697"/>
      <c r="I20" s="697"/>
      <c r="J20" s="697"/>
      <c r="K20" s="697"/>
      <c r="L20" s="697"/>
      <c r="M20" s="329"/>
      <c r="R20" s="331"/>
    </row>
    <row r="21" spans="1:18" s="328" customFormat="1" ht="43.5" customHeight="1">
      <c r="A21" s="325" t="s">
        <v>0</v>
      </c>
      <c r="B21" s="325" t="s">
        <v>13</v>
      </c>
      <c r="C21" s="325" t="s">
        <v>2</v>
      </c>
      <c r="D21" s="325" t="s">
        <v>14</v>
      </c>
      <c r="E21" s="325" t="s">
        <v>4</v>
      </c>
      <c r="F21" s="325" t="s">
        <v>5</v>
      </c>
      <c r="G21" s="325" t="s">
        <v>15</v>
      </c>
      <c r="H21" s="325" t="s">
        <v>6</v>
      </c>
      <c r="I21" s="326" t="s">
        <v>112</v>
      </c>
      <c r="J21" s="325" t="s">
        <v>42</v>
      </c>
      <c r="K21" s="325" t="s">
        <v>110</v>
      </c>
      <c r="L21" s="327" t="s">
        <v>8</v>
      </c>
    </row>
    <row r="22" spans="1:18" s="116" customFormat="1" ht="36" customHeight="1">
      <c r="A22" s="1">
        <v>1</v>
      </c>
      <c r="B22" s="125" t="s">
        <v>140</v>
      </c>
      <c r="C22" s="126" t="s">
        <v>139</v>
      </c>
      <c r="D22" s="55">
        <f>D5*3</f>
        <v>390000</v>
      </c>
      <c r="E22" s="127">
        <v>250</v>
      </c>
      <c r="F22" s="128">
        <f>400/E22</f>
        <v>1.6</v>
      </c>
      <c r="G22" s="55">
        <f>D22/E22</f>
        <v>1560</v>
      </c>
      <c r="H22" s="55">
        <f>G22*F22*E22</f>
        <v>624000</v>
      </c>
      <c r="I22" s="127">
        <v>44</v>
      </c>
      <c r="J22" s="56">
        <f>G22/I22</f>
        <v>35.454545454545453</v>
      </c>
      <c r="K22" s="56">
        <f t="shared" ref="K22" si="5">J22*E22</f>
        <v>8863.636363636364</v>
      </c>
      <c r="L22" s="129"/>
      <c r="M22" s="130"/>
      <c r="R22" s="131"/>
    </row>
    <row r="23" spans="1:18" s="116" customFormat="1" ht="23.25" customHeight="1">
      <c r="A23" s="1">
        <v>2</v>
      </c>
      <c r="B23" s="125" t="s">
        <v>155</v>
      </c>
      <c r="C23" s="322" t="s">
        <v>142</v>
      </c>
      <c r="D23" s="15">
        <v>1</v>
      </c>
      <c r="E23" s="15">
        <v>1</v>
      </c>
      <c r="F23" s="323">
        <f>66*400</f>
        <v>26400</v>
      </c>
      <c r="G23" s="15">
        <f>D23*66</f>
        <v>66</v>
      </c>
      <c r="H23" s="15">
        <f>G23*400</f>
        <v>26400</v>
      </c>
      <c r="I23" s="21">
        <v>44</v>
      </c>
      <c r="J23" s="56">
        <f t="shared" ref="J23:J25" si="6">G23/I23</f>
        <v>1.5</v>
      </c>
      <c r="K23" s="321"/>
      <c r="L23" s="324"/>
      <c r="M23" s="130"/>
      <c r="R23" s="131"/>
    </row>
    <row r="24" spans="1:18" s="116" customFormat="1" ht="33.75" customHeight="1">
      <c r="A24" s="1">
        <v>3</v>
      </c>
      <c r="B24" s="212" t="s">
        <v>149</v>
      </c>
      <c r="C24" s="21" t="s">
        <v>12</v>
      </c>
      <c r="D24" s="55">
        <f>D5/100*5</f>
        <v>6500</v>
      </c>
      <c r="E24" s="135">
        <v>50</v>
      </c>
      <c r="F24" s="132">
        <f t="shared" ref="F24:F25" si="7">400/E24</f>
        <v>8</v>
      </c>
      <c r="G24" s="55">
        <f t="shared" ref="G24:G25" si="8">D24/E24</f>
        <v>130</v>
      </c>
      <c r="H24" s="55">
        <f t="shared" ref="H24:H25" si="9">G24*F24*E24</f>
        <v>52000</v>
      </c>
      <c r="I24" s="127">
        <v>33</v>
      </c>
      <c r="J24" s="56">
        <f t="shared" si="6"/>
        <v>3.9393939393939394</v>
      </c>
      <c r="K24" s="208">
        <f t="shared" ref="K24" si="10">J24*E24</f>
        <v>196.96969696969697</v>
      </c>
      <c r="L24" s="342"/>
    </row>
    <row r="25" spans="1:18" s="116" customFormat="1" ht="24.75" customHeight="1">
      <c r="A25" s="1">
        <v>4</v>
      </c>
      <c r="B25" s="212" t="s">
        <v>150</v>
      </c>
      <c r="C25" s="21" t="s">
        <v>12</v>
      </c>
      <c r="D25" s="55">
        <f>D24</f>
        <v>6500</v>
      </c>
      <c r="E25" s="127">
        <v>250</v>
      </c>
      <c r="F25" s="132">
        <f t="shared" si="7"/>
        <v>1.6</v>
      </c>
      <c r="G25" s="55">
        <f t="shared" si="8"/>
        <v>26</v>
      </c>
      <c r="H25" s="55">
        <f t="shared" si="9"/>
        <v>10400</v>
      </c>
      <c r="I25" s="127">
        <v>33</v>
      </c>
      <c r="J25" s="56">
        <f t="shared" si="6"/>
        <v>0.78787878787878785</v>
      </c>
      <c r="K25" s="208">
        <f>J25*E25</f>
        <v>196.96969696969697</v>
      </c>
      <c r="L25" s="342"/>
    </row>
    <row r="26" spans="1:18" s="14" customFormat="1" ht="27.95" customHeight="1">
      <c r="A26" s="705" t="s">
        <v>43</v>
      </c>
      <c r="B26" s="705"/>
      <c r="C26" s="2"/>
      <c r="D26" s="3"/>
      <c r="E26" s="3"/>
      <c r="F26" s="3"/>
      <c r="G26" s="308">
        <f>SUM(G22:G25)</f>
        <v>1782</v>
      </c>
      <c r="H26" s="308">
        <f>SUM(H22:H25)</f>
        <v>712800</v>
      </c>
      <c r="I26" s="118"/>
      <c r="J26" s="110">
        <f>SUM(J22:J25)</f>
        <v>41.68181818181818</v>
      </c>
      <c r="K26" s="699"/>
      <c r="L26" s="700"/>
    </row>
    <row r="27" spans="1:18" s="14" customFormat="1" ht="29.25" customHeight="1">
      <c r="A27" s="701" t="s">
        <v>157</v>
      </c>
      <c r="B27" s="701"/>
      <c r="C27" s="111"/>
      <c r="D27" s="111"/>
      <c r="E27" s="111"/>
      <c r="F27" s="112"/>
      <c r="G27" s="112">
        <f>SUM(G7+G14+G19+G26)</f>
        <v>9173</v>
      </c>
      <c r="H27" s="112">
        <f>SUM(H7+H14+H19+H26)</f>
        <v>3669200</v>
      </c>
      <c r="I27" s="119"/>
      <c r="J27" s="113"/>
      <c r="K27" s="114"/>
      <c r="L27" s="114"/>
    </row>
    <row r="28" spans="1:18" s="344" customFormat="1" ht="27.75" customHeight="1">
      <c r="A28" s="693" t="s">
        <v>158</v>
      </c>
      <c r="B28" s="693"/>
      <c r="C28" s="121"/>
      <c r="D28" s="121"/>
      <c r="E28" s="121"/>
      <c r="F28" s="121"/>
      <c r="G28" s="121"/>
      <c r="H28" s="122">
        <f>H27/73.4</f>
        <v>49989.100817438688</v>
      </c>
      <c r="I28" s="123"/>
      <c r="J28" s="124"/>
      <c r="K28" s="124"/>
      <c r="L28" s="213"/>
    </row>
    <row r="29" spans="1:18" s="142" customFormat="1" ht="31.5" customHeight="1">
      <c r="A29" s="334" t="s">
        <v>156</v>
      </c>
      <c r="B29" s="334"/>
      <c r="C29" s="334"/>
      <c r="D29" s="17"/>
      <c r="E29" s="334" t="s">
        <v>147</v>
      </c>
      <c r="F29" s="17"/>
      <c r="G29" s="17"/>
      <c r="H29" s="17"/>
      <c r="I29" s="17" t="s">
        <v>341</v>
      </c>
      <c r="J29" s="17"/>
      <c r="L29" s="17"/>
    </row>
    <row r="30" spans="1:18" s="12" customFormat="1" ht="34.5" customHeight="1">
      <c r="A30" s="145" t="s">
        <v>135</v>
      </c>
      <c r="B30" s="146"/>
      <c r="C30" s="335" t="s">
        <v>21</v>
      </c>
      <c r="F30" s="335"/>
      <c r="H30" s="170"/>
      <c r="I30" s="336" t="s">
        <v>136</v>
      </c>
      <c r="J30" s="170" t="s">
        <v>22</v>
      </c>
      <c r="K30" s="170"/>
      <c r="L30" s="11"/>
    </row>
    <row r="31" spans="1:18" s="142" customFormat="1" ht="26.25" customHeight="1">
      <c r="A31" s="337"/>
      <c r="B31" s="338"/>
      <c r="C31" s="337" t="s">
        <v>116</v>
      </c>
      <c r="D31" s="337"/>
      <c r="E31" s="337"/>
      <c r="G31" s="337"/>
      <c r="H31" s="339"/>
      <c r="I31" s="337"/>
      <c r="J31" s="339" t="s">
        <v>24</v>
      </c>
      <c r="K31" s="340"/>
      <c r="L31" s="341" t="s">
        <v>44</v>
      </c>
    </row>
  </sheetData>
  <mergeCells count="16">
    <mergeCell ref="A26:B26"/>
    <mergeCell ref="K26:L26"/>
    <mergeCell ref="A27:B27"/>
    <mergeCell ref="A28:B28"/>
    <mergeCell ref="A14:B14"/>
    <mergeCell ref="K14:L14"/>
    <mergeCell ref="A15:L15"/>
    <mergeCell ref="A19:B19"/>
    <mergeCell ref="K19:L19"/>
    <mergeCell ref="A20:L20"/>
    <mergeCell ref="A8:L8"/>
    <mergeCell ref="A1:L1"/>
    <mergeCell ref="A2:L2"/>
    <mergeCell ref="A3:L3"/>
    <mergeCell ref="A7:B7"/>
    <mergeCell ref="K7:L7"/>
  </mergeCells>
  <printOptions horizontalCentered="1"/>
  <pageMargins left="0.35" right="0.33" top="0.32" bottom="0.28999999999999998" header="0.17" footer="0.18"/>
  <pageSetup paperSize="9" scale="54" orientation="landscape" r:id="rId1"/>
  <ignoredErrors>
    <ignoredError sqref="F23:H23 F11:H11" formula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59999389629810485"/>
  </sheetPr>
  <dimension ref="A1:R27"/>
  <sheetViews>
    <sheetView rightToLeft="1" view="pageBreakPreview" zoomScale="60" workbookViewId="0">
      <selection activeCell="J7" sqref="J7"/>
    </sheetView>
  </sheetViews>
  <sheetFormatPr defaultColWidth="9.140625" defaultRowHeight="15"/>
  <cols>
    <col min="1" max="1" width="7.85546875" style="59" customWidth="1"/>
    <col min="2" max="2" width="61" style="59" customWidth="1"/>
    <col min="3" max="3" width="10" style="59" customWidth="1"/>
    <col min="4" max="4" width="14.42578125" style="59" customWidth="1"/>
    <col min="5" max="5" width="11.85546875" style="59" customWidth="1"/>
    <col min="6" max="6" width="14.5703125" style="59" customWidth="1"/>
    <col min="7" max="7" width="14.7109375" style="59" customWidth="1"/>
    <col min="8" max="8" width="18.42578125" style="59" customWidth="1"/>
    <col min="9" max="9" width="12.42578125" style="120" customWidth="1"/>
    <col min="10" max="10" width="13.140625" style="117" customWidth="1"/>
    <col min="11" max="11" width="12.28515625" style="117" customWidth="1"/>
    <col min="12" max="12" width="66.140625" style="59" customWidth="1"/>
    <col min="13" max="13" width="10.7109375" style="59" bestFit="1" customWidth="1"/>
    <col min="14" max="14" width="17.5703125" style="59" customWidth="1"/>
    <col min="15" max="15" width="17" style="59" customWidth="1"/>
    <col min="16" max="16" width="24.140625" style="59" customWidth="1"/>
    <col min="17" max="17" width="9.140625" style="59"/>
    <col min="18" max="18" width="11.7109375" style="59" customWidth="1"/>
    <col min="19" max="19" width="9.140625" style="59"/>
    <col min="20" max="20" width="13.42578125" style="59" customWidth="1"/>
    <col min="21" max="16384" width="9.140625" style="59"/>
  </cols>
  <sheetData>
    <row r="1" spans="1:18" ht="60.75" customHeight="1">
      <c r="A1" s="706" t="s">
        <v>163</v>
      </c>
      <c r="B1" s="706"/>
      <c r="C1" s="706"/>
      <c r="D1" s="706"/>
      <c r="E1" s="706"/>
      <c r="F1" s="706"/>
      <c r="G1" s="706"/>
      <c r="H1" s="706"/>
      <c r="I1" s="706"/>
      <c r="J1" s="706"/>
      <c r="K1" s="706"/>
      <c r="L1" s="706"/>
    </row>
    <row r="2" spans="1:18" ht="27.75" customHeight="1">
      <c r="A2" s="707" t="s">
        <v>102</v>
      </c>
      <c r="B2" s="707"/>
      <c r="C2" s="707"/>
      <c r="D2" s="707"/>
      <c r="E2" s="707"/>
      <c r="F2" s="707"/>
      <c r="G2" s="707"/>
      <c r="H2" s="707"/>
      <c r="I2" s="707"/>
      <c r="J2" s="707"/>
      <c r="K2" s="707"/>
      <c r="L2" s="707"/>
      <c r="N2" s="7"/>
    </row>
    <row r="3" spans="1:18" s="70" customFormat="1" ht="30" customHeight="1">
      <c r="A3" s="692" t="s">
        <v>46</v>
      </c>
      <c r="B3" s="692"/>
      <c r="C3" s="692"/>
      <c r="D3" s="692"/>
      <c r="E3" s="692"/>
      <c r="F3" s="692"/>
      <c r="G3" s="692"/>
      <c r="H3" s="692"/>
      <c r="I3" s="692"/>
      <c r="J3" s="692"/>
      <c r="K3" s="692"/>
      <c r="L3" s="692"/>
    </row>
    <row r="4" spans="1:18" s="328" customFormat="1" ht="43.5" customHeight="1">
      <c r="A4" s="325" t="s">
        <v>0</v>
      </c>
      <c r="B4" s="325" t="s">
        <v>1</v>
      </c>
      <c r="C4" s="325" t="s">
        <v>2</v>
      </c>
      <c r="D4" s="325" t="s">
        <v>3</v>
      </c>
      <c r="E4" s="325" t="s">
        <v>4</v>
      </c>
      <c r="F4" s="325" t="s">
        <v>5</v>
      </c>
      <c r="G4" s="325" t="s">
        <v>25</v>
      </c>
      <c r="H4" s="325" t="s">
        <v>26</v>
      </c>
      <c r="I4" s="326" t="s">
        <v>7</v>
      </c>
      <c r="J4" s="325" t="s">
        <v>42</v>
      </c>
      <c r="K4" s="325" t="s">
        <v>110</v>
      </c>
      <c r="L4" s="327" t="s">
        <v>8</v>
      </c>
    </row>
    <row r="5" spans="1:18" s="115" customFormat="1" ht="29.25" customHeight="1">
      <c r="A5" s="127">
        <v>1</v>
      </c>
      <c r="B5" s="125" t="s">
        <v>140</v>
      </c>
      <c r="C5" s="127" t="s">
        <v>12</v>
      </c>
      <c r="D5" s="55">
        <v>130000</v>
      </c>
      <c r="E5" s="21"/>
      <c r="F5" s="132"/>
      <c r="G5" s="55"/>
      <c r="H5" s="55"/>
      <c r="I5" s="127"/>
      <c r="J5" s="56"/>
      <c r="K5" s="55"/>
      <c r="L5" s="129"/>
    </row>
    <row r="6" spans="1:18" s="115" customFormat="1" ht="48" customHeight="1">
      <c r="A6" s="51">
        <v>2</v>
      </c>
      <c r="B6" s="125" t="s">
        <v>351</v>
      </c>
      <c r="C6" s="21" t="s">
        <v>19</v>
      </c>
      <c r="D6" s="15">
        <v>200</v>
      </c>
      <c r="E6" s="109">
        <f>D6/8</f>
        <v>25</v>
      </c>
      <c r="F6" s="209">
        <f>400/E6</f>
        <v>16</v>
      </c>
      <c r="G6" s="55">
        <f>8*66</f>
        <v>528</v>
      </c>
      <c r="H6" s="15">
        <f>G6*F6*E6</f>
        <v>211200</v>
      </c>
      <c r="I6" s="55">
        <v>66</v>
      </c>
      <c r="J6" s="56">
        <f>G6/I6</f>
        <v>8</v>
      </c>
      <c r="K6" s="55">
        <f>J6*E6</f>
        <v>200</v>
      </c>
      <c r="L6" s="312" t="s">
        <v>143</v>
      </c>
    </row>
    <row r="7" spans="1:18" s="14" customFormat="1" ht="27.95" customHeight="1">
      <c r="A7" s="702" t="s">
        <v>111</v>
      </c>
      <c r="B7" s="702"/>
      <c r="C7" s="2"/>
      <c r="D7" s="3"/>
      <c r="E7" s="3"/>
      <c r="F7" s="3"/>
      <c r="G7" s="308">
        <f>SUM(G5:G6)</f>
        <v>528</v>
      </c>
      <c r="H7" s="4">
        <f>SUM(H5:H6)</f>
        <v>211200</v>
      </c>
      <c r="I7" s="118"/>
      <c r="J7" s="307">
        <f>SUM(J5:J6)</f>
        <v>8</v>
      </c>
      <c r="K7" s="703"/>
      <c r="L7" s="704"/>
    </row>
    <row r="8" spans="1:18" s="14" customFormat="1" ht="30" customHeight="1">
      <c r="A8" s="697" t="s">
        <v>47</v>
      </c>
      <c r="B8" s="697"/>
      <c r="C8" s="697"/>
      <c r="D8" s="697"/>
      <c r="E8" s="697"/>
      <c r="F8" s="697"/>
      <c r="G8" s="697"/>
      <c r="H8" s="697"/>
      <c r="I8" s="697"/>
      <c r="J8" s="697"/>
      <c r="K8" s="697"/>
      <c r="L8" s="697"/>
    </row>
    <row r="9" spans="1:18" s="328" customFormat="1" ht="43.5" customHeight="1">
      <c r="A9" s="325" t="s">
        <v>0</v>
      </c>
      <c r="B9" s="325" t="s">
        <v>1</v>
      </c>
      <c r="C9" s="325" t="s">
        <v>2</v>
      </c>
      <c r="D9" s="325" t="s">
        <v>3</v>
      </c>
      <c r="E9" s="325" t="s">
        <v>4</v>
      </c>
      <c r="F9" s="325" t="s">
        <v>5</v>
      </c>
      <c r="G9" s="325" t="s">
        <v>25</v>
      </c>
      <c r="H9" s="325" t="s">
        <v>26</v>
      </c>
      <c r="I9" s="326" t="s">
        <v>7</v>
      </c>
      <c r="J9" s="325" t="s">
        <v>42</v>
      </c>
      <c r="K9" s="325" t="s">
        <v>110</v>
      </c>
      <c r="L9" s="327" t="s">
        <v>8</v>
      </c>
    </row>
    <row r="10" spans="1:18" s="116" customFormat="1" ht="30.75" customHeight="1">
      <c r="A10" s="1">
        <v>1</v>
      </c>
      <c r="B10" s="125" t="s">
        <v>140</v>
      </c>
      <c r="C10" s="126" t="s">
        <v>139</v>
      </c>
      <c r="D10" s="55">
        <f>D5*6</f>
        <v>780000</v>
      </c>
      <c r="E10" s="127">
        <v>250</v>
      </c>
      <c r="F10" s="133">
        <f>400/E10</f>
        <v>1.6</v>
      </c>
      <c r="G10" s="55">
        <f t="shared" ref="G10:G11" si="0">D10/E10</f>
        <v>3120</v>
      </c>
      <c r="H10" s="55">
        <f>(G10*F10*E10)</f>
        <v>1248000</v>
      </c>
      <c r="I10" s="127">
        <v>66</v>
      </c>
      <c r="J10" s="56">
        <f t="shared" ref="J10" si="1">G10/I10</f>
        <v>47.272727272727273</v>
      </c>
      <c r="K10" s="55">
        <f>J10*E10</f>
        <v>11818.181818181818</v>
      </c>
      <c r="L10" s="210"/>
      <c r="M10" s="130"/>
      <c r="R10" s="131"/>
    </row>
    <row r="11" spans="1:18" s="116" customFormat="1" ht="25.5" customHeight="1">
      <c r="A11" s="1">
        <v>2</v>
      </c>
      <c r="B11" s="125" t="s">
        <v>113</v>
      </c>
      <c r="C11" s="21" t="s">
        <v>12</v>
      </c>
      <c r="D11" s="55">
        <f>D5</f>
        <v>130000</v>
      </c>
      <c r="E11" s="127">
        <v>400</v>
      </c>
      <c r="F11" s="133">
        <f>400/E11</f>
        <v>1</v>
      </c>
      <c r="G11" s="55">
        <f t="shared" si="0"/>
        <v>325</v>
      </c>
      <c r="H11" s="55">
        <f>(G11*F11*E11)</f>
        <v>130000</v>
      </c>
      <c r="I11" s="127">
        <v>66</v>
      </c>
      <c r="J11" s="56">
        <f>G11/I11</f>
        <v>4.9242424242424239</v>
      </c>
      <c r="K11" s="55">
        <f t="shared" ref="K11" si="2">J11*E11</f>
        <v>1969.6969696969695</v>
      </c>
      <c r="L11" s="345"/>
      <c r="M11" s="130"/>
      <c r="R11" s="131"/>
    </row>
    <row r="12" spans="1:18" s="14" customFormat="1" ht="27.95" customHeight="1">
      <c r="A12" s="694" t="s">
        <v>154</v>
      </c>
      <c r="B12" s="694"/>
      <c r="C12" s="2"/>
      <c r="D12" s="3"/>
      <c r="E12" s="3"/>
      <c r="F12" s="3"/>
      <c r="G12" s="308">
        <f>SUM(G10:G11)</f>
        <v>3445</v>
      </c>
      <c r="H12" s="308">
        <f>SUM(H10:H11)</f>
        <v>1378000</v>
      </c>
      <c r="I12" s="118"/>
      <c r="J12" s="211">
        <f>SUM(J10:J11)</f>
        <v>52.196969696969695</v>
      </c>
      <c r="K12" s="695"/>
      <c r="L12" s="696"/>
      <c r="M12" s="343"/>
      <c r="R12" s="217"/>
    </row>
    <row r="13" spans="1:18" ht="30" customHeight="1">
      <c r="A13" s="697" t="s">
        <v>27</v>
      </c>
      <c r="B13" s="697"/>
      <c r="C13" s="697"/>
      <c r="D13" s="697"/>
      <c r="E13" s="697"/>
      <c r="F13" s="697"/>
      <c r="G13" s="697"/>
      <c r="H13" s="697"/>
      <c r="I13" s="697"/>
      <c r="J13" s="697"/>
      <c r="K13" s="697"/>
      <c r="L13" s="697"/>
    </row>
    <row r="14" spans="1:18" s="328" customFormat="1" ht="43.5" customHeight="1">
      <c r="A14" s="325" t="s">
        <v>0</v>
      </c>
      <c r="B14" s="325" t="s">
        <v>1</v>
      </c>
      <c r="C14" s="325" t="s">
        <v>2</v>
      </c>
      <c r="D14" s="325" t="s">
        <v>3</v>
      </c>
      <c r="E14" s="325" t="s">
        <v>4</v>
      </c>
      <c r="F14" s="325" t="s">
        <v>5</v>
      </c>
      <c r="G14" s="325" t="s">
        <v>25</v>
      </c>
      <c r="H14" s="325" t="s">
        <v>26</v>
      </c>
      <c r="I14" s="326" t="s">
        <v>16</v>
      </c>
      <c r="J14" s="325" t="s">
        <v>17</v>
      </c>
      <c r="K14" s="325" t="s">
        <v>110</v>
      </c>
      <c r="L14" s="327" t="s">
        <v>8</v>
      </c>
    </row>
    <row r="15" spans="1:18" s="116" customFormat="1" ht="25.5" customHeight="1">
      <c r="A15" s="1">
        <v>1</v>
      </c>
      <c r="B15" s="125" t="s">
        <v>140</v>
      </c>
      <c r="C15" s="126" t="s">
        <v>139</v>
      </c>
      <c r="D15" s="55">
        <f>D5*6</f>
        <v>780000</v>
      </c>
      <c r="E15" s="127">
        <v>250</v>
      </c>
      <c r="F15" s="128">
        <f>400/E15</f>
        <v>1.6</v>
      </c>
      <c r="G15" s="55">
        <f>D15/E15</f>
        <v>3120</v>
      </c>
      <c r="H15" s="55">
        <f>G15*F15*E15</f>
        <v>1248000</v>
      </c>
      <c r="I15" s="127">
        <v>66</v>
      </c>
      <c r="J15" s="56">
        <f>G15/I15</f>
        <v>47.272727272727273</v>
      </c>
      <c r="K15" s="56">
        <f t="shared" ref="K15" si="3">J15*E15</f>
        <v>11818.181818181818</v>
      </c>
      <c r="L15" s="129"/>
      <c r="M15" s="130"/>
      <c r="R15" s="131"/>
    </row>
    <row r="16" spans="1:18" s="14" customFormat="1" ht="27.95" customHeight="1">
      <c r="A16" s="698" t="s">
        <v>153</v>
      </c>
      <c r="B16" s="698"/>
      <c r="C16" s="2"/>
      <c r="D16" s="3"/>
      <c r="E16" s="3"/>
      <c r="F16" s="3"/>
      <c r="G16" s="308">
        <f>SUM(G15:G15)</f>
        <v>3120</v>
      </c>
      <c r="H16" s="308">
        <f>SUM(H15:H15)</f>
        <v>1248000</v>
      </c>
      <c r="I16" s="118"/>
      <c r="J16" s="110">
        <f>SUM(J15:J15)</f>
        <v>47.272727272727273</v>
      </c>
      <c r="K16" s="699"/>
      <c r="L16" s="700"/>
      <c r="M16" s="343"/>
      <c r="R16" s="217"/>
    </row>
    <row r="17" spans="1:18" s="330" customFormat="1" ht="30" customHeight="1">
      <c r="A17" s="697" t="s">
        <v>114</v>
      </c>
      <c r="B17" s="697"/>
      <c r="C17" s="697"/>
      <c r="D17" s="697"/>
      <c r="E17" s="697"/>
      <c r="F17" s="697"/>
      <c r="G17" s="697"/>
      <c r="H17" s="697"/>
      <c r="I17" s="697"/>
      <c r="J17" s="697"/>
      <c r="K17" s="697"/>
      <c r="L17" s="697"/>
      <c r="M17" s="329"/>
      <c r="R17" s="331"/>
    </row>
    <row r="18" spans="1:18" s="328" customFormat="1" ht="43.5" customHeight="1">
      <c r="A18" s="325" t="s">
        <v>0</v>
      </c>
      <c r="B18" s="325" t="s">
        <v>13</v>
      </c>
      <c r="C18" s="325" t="s">
        <v>2</v>
      </c>
      <c r="D18" s="325" t="s">
        <v>14</v>
      </c>
      <c r="E18" s="325" t="s">
        <v>4</v>
      </c>
      <c r="F18" s="325" t="s">
        <v>5</v>
      </c>
      <c r="G18" s="325" t="s">
        <v>15</v>
      </c>
      <c r="H18" s="325" t="s">
        <v>6</v>
      </c>
      <c r="I18" s="326" t="s">
        <v>112</v>
      </c>
      <c r="J18" s="325" t="s">
        <v>42</v>
      </c>
      <c r="K18" s="325" t="s">
        <v>110</v>
      </c>
      <c r="L18" s="327" t="s">
        <v>8</v>
      </c>
    </row>
    <row r="19" spans="1:18" s="116" customFormat="1" ht="29.25" customHeight="1">
      <c r="A19" s="1">
        <v>1</v>
      </c>
      <c r="B19" s="125" t="s">
        <v>140</v>
      </c>
      <c r="C19" s="126" t="s">
        <v>139</v>
      </c>
      <c r="D19" s="55">
        <f>D5*3</f>
        <v>390000</v>
      </c>
      <c r="E19" s="127">
        <v>250</v>
      </c>
      <c r="F19" s="128">
        <f>400/E19</f>
        <v>1.6</v>
      </c>
      <c r="G19" s="55">
        <f>D19/E19</f>
        <v>1560</v>
      </c>
      <c r="H19" s="55">
        <f>G19*F19*E19</f>
        <v>624000</v>
      </c>
      <c r="I19" s="127">
        <v>44</v>
      </c>
      <c r="J19" s="56">
        <f>G19/I19</f>
        <v>35.454545454545453</v>
      </c>
      <c r="K19" s="56">
        <f t="shared" ref="K19" si="4">J19*E19</f>
        <v>8863.636363636364</v>
      </c>
      <c r="L19" s="129"/>
      <c r="M19" s="130"/>
      <c r="R19" s="131"/>
    </row>
    <row r="20" spans="1:18" s="116" customFormat="1" ht="39" customHeight="1">
      <c r="A20" s="127">
        <v>2</v>
      </c>
      <c r="B20" s="212" t="s">
        <v>149</v>
      </c>
      <c r="C20" s="21" t="s">
        <v>12</v>
      </c>
      <c r="D20" s="55">
        <f>D5/100*5</f>
        <v>6500</v>
      </c>
      <c r="E20" s="135">
        <v>50</v>
      </c>
      <c r="F20" s="132">
        <f t="shared" ref="F20:F21" si="5">400/E20</f>
        <v>8</v>
      </c>
      <c r="G20" s="55">
        <f t="shared" ref="G20:G21" si="6">D20/E20</f>
        <v>130</v>
      </c>
      <c r="H20" s="55">
        <f t="shared" ref="H20:H21" si="7">G20*F20*E20</f>
        <v>52000</v>
      </c>
      <c r="I20" s="127">
        <v>33</v>
      </c>
      <c r="J20" s="56">
        <f t="shared" ref="J20:J21" si="8">G20/I20</f>
        <v>3.9393939393939394</v>
      </c>
      <c r="K20" s="208">
        <f t="shared" ref="K20" si="9">J20*E20</f>
        <v>196.96969696969697</v>
      </c>
      <c r="L20" s="342"/>
    </row>
    <row r="21" spans="1:18" s="116" customFormat="1" ht="24.75" customHeight="1">
      <c r="A21" s="127">
        <v>3</v>
      </c>
      <c r="B21" s="212" t="s">
        <v>150</v>
      </c>
      <c r="C21" s="21" t="s">
        <v>12</v>
      </c>
      <c r="D21" s="55">
        <f>D20</f>
        <v>6500</v>
      </c>
      <c r="E21" s="127">
        <v>250</v>
      </c>
      <c r="F21" s="132">
        <f t="shared" si="5"/>
        <v>1.6</v>
      </c>
      <c r="G21" s="55">
        <f t="shared" si="6"/>
        <v>26</v>
      </c>
      <c r="H21" s="55">
        <f t="shared" si="7"/>
        <v>10400</v>
      </c>
      <c r="I21" s="127">
        <v>33</v>
      </c>
      <c r="J21" s="56">
        <f t="shared" si="8"/>
        <v>0.78787878787878785</v>
      </c>
      <c r="K21" s="208">
        <f>J21*E21</f>
        <v>196.96969696969697</v>
      </c>
      <c r="L21" s="342"/>
    </row>
    <row r="22" spans="1:18" s="14" customFormat="1" ht="27.95" customHeight="1">
      <c r="A22" s="705" t="s">
        <v>43</v>
      </c>
      <c r="B22" s="705"/>
      <c r="C22" s="2"/>
      <c r="D22" s="3"/>
      <c r="E22" s="3"/>
      <c r="F22" s="3"/>
      <c r="G22" s="308">
        <f>SUM(G19:G21)</f>
        <v>1716</v>
      </c>
      <c r="H22" s="308">
        <f>SUM(H19:H21)</f>
        <v>686400</v>
      </c>
      <c r="I22" s="118"/>
      <c r="J22" s="110">
        <f>SUM(J19:J21)</f>
        <v>40.18181818181818</v>
      </c>
      <c r="K22" s="699"/>
      <c r="L22" s="700"/>
    </row>
    <row r="23" spans="1:18" s="14" customFormat="1" ht="29.25" customHeight="1">
      <c r="A23" s="701" t="s">
        <v>161</v>
      </c>
      <c r="B23" s="701"/>
      <c r="C23" s="111"/>
      <c r="D23" s="111"/>
      <c r="E23" s="111"/>
      <c r="F23" s="112"/>
      <c r="G23" s="112">
        <f>SUM(G7+G12+G16+G22)</f>
        <v>8809</v>
      </c>
      <c r="H23" s="112">
        <f>SUM(H7+H12+H16+H22)</f>
        <v>3523600</v>
      </c>
      <c r="I23" s="119"/>
      <c r="J23" s="113"/>
      <c r="K23" s="114"/>
      <c r="L23" s="114"/>
    </row>
    <row r="24" spans="1:18" s="344" customFormat="1" ht="27.75" customHeight="1">
      <c r="A24" s="693" t="s">
        <v>160</v>
      </c>
      <c r="B24" s="693"/>
      <c r="C24" s="121"/>
      <c r="D24" s="121"/>
      <c r="E24" s="121"/>
      <c r="F24" s="121"/>
      <c r="G24" s="121"/>
      <c r="H24" s="122">
        <f>H23/73.4</f>
        <v>48005.449591280652</v>
      </c>
      <c r="I24" s="123"/>
      <c r="J24" s="124"/>
      <c r="K24" s="124"/>
      <c r="L24" s="213"/>
    </row>
    <row r="25" spans="1:18" s="142" customFormat="1" ht="31.5" customHeight="1">
      <c r="A25" s="334" t="s">
        <v>162</v>
      </c>
      <c r="B25" s="334"/>
      <c r="C25" s="334"/>
      <c r="D25" s="17"/>
      <c r="E25" s="334" t="s">
        <v>147</v>
      </c>
      <c r="F25" s="17"/>
      <c r="G25" s="17"/>
      <c r="H25" s="17"/>
      <c r="I25" s="17" t="s">
        <v>341</v>
      </c>
      <c r="J25" s="17"/>
      <c r="L25" s="17"/>
    </row>
    <row r="26" spans="1:18" s="12" customFormat="1" ht="48.75" customHeight="1">
      <c r="A26" s="145" t="s">
        <v>135</v>
      </c>
      <c r="B26" s="146"/>
      <c r="C26" s="335" t="s">
        <v>21</v>
      </c>
      <c r="F26" s="335"/>
      <c r="H26" s="170"/>
      <c r="I26" s="336" t="s">
        <v>136</v>
      </c>
      <c r="J26" s="170" t="s">
        <v>22</v>
      </c>
      <c r="K26" s="170"/>
      <c r="L26" s="11"/>
    </row>
    <row r="27" spans="1:18" s="142" customFormat="1" ht="26.25" customHeight="1">
      <c r="A27" s="337"/>
      <c r="B27" s="338"/>
      <c r="C27" s="337" t="s">
        <v>116</v>
      </c>
      <c r="D27" s="337"/>
      <c r="E27" s="337"/>
      <c r="G27" s="337"/>
      <c r="H27" s="339"/>
      <c r="I27" s="337"/>
      <c r="J27" s="339" t="s">
        <v>24</v>
      </c>
      <c r="K27" s="340"/>
      <c r="L27" s="341" t="s">
        <v>44</v>
      </c>
    </row>
  </sheetData>
  <mergeCells count="16">
    <mergeCell ref="A22:B22"/>
    <mergeCell ref="K22:L22"/>
    <mergeCell ref="A23:B23"/>
    <mergeCell ref="A24:B24"/>
    <mergeCell ref="A12:B12"/>
    <mergeCell ref="K12:L12"/>
    <mergeCell ref="A13:L13"/>
    <mergeCell ref="A16:B16"/>
    <mergeCell ref="K16:L16"/>
    <mergeCell ref="A17:L17"/>
    <mergeCell ref="A8:L8"/>
    <mergeCell ref="A1:L1"/>
    <mergeCell ref="A2:L2"/>
    <mergeCell ref="A3:L3"/>
    <mergeCell ref="A7:B7"/>
    <mergeCell ref="K7:L7"/>
  </mergeCells>
  <printOptions horizontalCentered="1"/>
  <pageMargins left="0.35" right="0.33" top="0.32" bottom="0.28999999999999998" header="0.17" footer="0.18"/>
  <pageSetup paperSize="9" scale="54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 tint="0.34998626667073579"/>
  </sheetPr>
  <dimension ref="A1:R23"/>
  <sheetViews>
    <sheetView rightToLeft="1" view="pageBreakPreview" zoomScale="60" workbookViewId="0">
      <selection activeCell="D5" sqref="D5"/>
    </sheetView>
  </sheetViews>
  <sheetFormatPr defaultColWidth="9.140625" defaultRowHeight="15"/>
  <cols>
    <col min="1" max="1" width="7.85546875" style="59" customWidth="1"/>
    <col min="2" max="2" width="61" style="59" customWidth="1"/>
    <col min="3" max="3" width="10" style="59" customWidth="1"/>
    <col min="4" max="4" width="13" style="59" customWidth="1"/>
    <col min="5" max="5" width="11.85546875" style="59" customWidth="1"/>
    <col min="6" max="6" width="14.5703125" style="59" customWidth="1"/>
    <col min="7" max="7" width="14.7109375" style="59" customWidth="1"/>
    <col min="8" max="8" width="18.42578125" style="59" customWidth="1"/>
    <col min="9" max="9" width="12.42578125" style="120" customWidth="1"/>
    <col min="10" max="10" width="13.140625" style="117" customWidth="1"/>
    <col min="11" max="11" width="12.28515625" style="117" customWidth="1"/>
    <col min="12" max="12" width="66.140625" style="59" customWidth="1"/>
    <col min="13" max="13" width="10.7109375" style="59" bestFit="1" customWidth="1"/>
    <col min="14" max="14" width="17.5703125" style="59" customWidth="1"/>
    <col min="15" max="15" width="17" style="59" customWidth="1"/>
    <col min="16" max="16" width="24.140625" style="59" customWidth="1"/>
    <col min="17" max="17" width="9.140625" style="59"/>
    <col min="18" max="18" width="11.7109375" style="59" customWidth="1"/>
    <col min="19" max="19" width="9.140625" style="59"/>
    <col min="20" max="20" width="13.42578125" style="59" customWidth="1"/>
    <col min="21" max="16384" width="9.140625" style="59"/>
  </cols>
  <sheetData>
    <row r="1" spans="1:18" ht="60.75" customHeight="1">
      <c r="A1" s="706" t="s">
        <v>168</v>
      </c>
      <c r="B1" s="706"/>
      <c r="C1" s="706"/>
      <c r="D1" s="706"/>
      <c r="E1" s="706"/>
      <c r="F1" s="706"/>
      <c r="G1" s="706"/>
      <c r="H1" s="706"/>
      <c r="I1" s="706"/>
      <c r="J1" s="706"/>
      <c r="K1" s="706"/>
      <c r="L1" s="706"/>
    </row>
    <row r="2" spans="1:18" ht="27.75" customHeight="1">
      <c r="A2" s="707" t="s">
        <v>102</v>
      </c>
      <c r="B2" s="707"/>
      <c r="C2" s="707"/>
      <c r="D2" s="707"/>
      <c r="E2" s="707"/>
      <c r="F2" s="707"/>
      <c r="G2" s="707"/>
      <c r="H2" s="707"/>
      <c r="I2" s="707"/>
      <c r="J2" s="707"/>
      <c r="K2" s="707"/>
      <c r="L2" s="707"/>
      <c r="N2" s="7"/>
    </row>
    <row r="3" spans="1:18" s="70" customFormat="1" ht="30" customHeight="1">
      <c r="A3" s="692" t="s">
        <v>46</v>
      </c>
      <c r="B3" s="692"/>
      <c r="C3" s="692"/>
      <c r="D3" s="692"/>
      <c r="E3" s="692"/>
      <c r="F3" s="692"/>
      <c r="G3" s="692"/>
      <c r="H3" s="692"/>
      <c r="I3" s="692"/>
      <c r="J3" s="692"/>
      <c r="K3" s="692"/>
      <c r="L3" s="692"/>
    </row>
    <row r="4" spans="1:18" s="328" customFormat="1" ht="43.5" customHeight="1">
      <c r="A4" s="325" t="s">
        <v>0</v>
      </c>
      <c r="B4" s="325" t="s">
        <v>1</v>
      </c>
      <c r="C4" s="325" t="s">
        <v>2</v>
      </c>
      <c r="D4" s="325" t="s">
        <v>3</v>
      </c>
      <c r="E4" s="325" t="s">
        <v>4</v>
      </c>
      <c r="F4" s="325" t="s">
        <v>5</v>
      </c>
      <c r="G4" s="325" t="s">
        <v>25</v>
      </c>
      <c r="H4" s="325" t="s">
        <v>26</v>
      </c>
      <c r="I4" s="326" t="s">
        <v>7</v>
      </c>
      <c r="J4" s="325" t="s">
        <v>42</v>
      </c>
      <c r="K4" s="325" t="s">
        <v>110</v>
      </c>
      <c r="L4" s="327" t="s">
        <v>8</v>
      </c>
    </row>
    <row r="5" spans="1:18" s="115" customFormat="1" ht="36.75" customHeight="1">
      <c r="A5" s="51">
        <v>1</v>
      </c>
      <c r="B5" s="125" t="s">
        <v>165</v>
      </c>
      <c r="C5" s="322" t="s">
        <v>142</v>
      </c>
      <c r="D5" s="21">
        <v>5</v>
      </c>
      <c r="E5" s="21">
        <v>1</v>
      </c>
      <c r="F5" s="323">
        <f>66*400</f>
        <v>26400</v>
      </c>
      <c r="G5" s="15">
        <f>D5*66</f>
        <v>330</v>
      </c>
      <c r="H5" s="15">
        <f>G5*400</f>
        <v>132000</v>
      </c>
      <c r="I5" s="21">
        <v>66</v>
      </c>
      <c r="J5" s="321">
        <f t="shared" ref="J5" si="0">G5/I5</f>
        <v>5</v>
      </c>
      <c r="K5" s="15">
        <f>J5*E5</f>
        <v>5</v>
      </c>
      <c r="L5" s="347" t="s">
        <v>146</v>
      </c>
    </row>
    <row r="6" spans="1:18" s="14" customFormat="1" ht="27.95" customHeight="1">
      <c r="A6" s="702" t="s">
        <v>111</v>
      </c>
      <c r="B6" s="702"/>
      <c r="C6" s="2"/>
      <c r="D6" s="3"/>
      <c r="E6" s="3"/>
      <c r="F6" s="3"/>
      <c r="G6" s="308">
        <f>SUM(G5:G5)</f>
        <v>330</v>
      </c>
      <c r="H6" s="4">
        <f>SUM(H5:H5)</f>
        <v>132000</v>
      </c>
      <c r="I6" s="118"/>
      <c r="J6" s="307">
        <f>SUM(J5:J5)</f>
        <v>5</v>
      </c>
      <c r="K6" s="703"/>
      <c r="L6" s="704"/>
    </row>
    <row r="7" spans="1:18" s="14" customFormat="1" ht="30" customHeight="1">
      <c r="A7" s="697" t="s">
        <v>47</v>
      </c>
      <c r="B7" s="697"/>
      <c r="C7" s="697"/>
      <c r="D7" s="697"/>
      <c r="E7" s="697"/>
      <c r="F7" s="697"/>
      <c r="G7" s="697"/>
      <c r="H7" s="697"/>
      <c r="I7" s="697"/>
      <c r="J7" s="697"/>
      <c r="K7" s="697"/>
      <c r="L7" s="697"/>
    </row>
    <row r="8" spans="1:18" s="328" customFormat="1" ht="43.5" customHeight="1">
      <c r="A8" s="325" t="s">
        <v>0</v>
      </c>
      <c r="B8" s="325" t="s">
        <v>1</v>
      </c>
      <c r="C8" s="325" t="s">
        <v>2</v>
      </c>
      <c r="D8" s="325" t="s">
        <v>3</v>
      </c>
      <c r="E8" s="325" t="s">
        <v>4</v>
      </c>
      <c r="F8" s="325" t="s">
        <v>5</v>
      </c>
      <c r="G8" s="325" t="s">
        <v>25</v>
      </c>
      <c r="H8" s="325" t="s">
        <v>26</v>
      </c>
      <c r="I8" s="326" t="s">
        <v>7</v>
      </c>
      <c r="J8" s="325" t="s">
        <v>42</v>
      </c>
      <c r="K8" s="325" t="s">
        <v>110</v>
      </c>
      <c r="L8" s="327" t="s">
        <v>8</v>
      </c>
    </row>
    <row r="9" spans="1:18" s="310" customFormat="1" ht="32.25" customHeight="1">
      <c r="A9" s="51">
        <v>1</v>
      </c>
      <c r="B9" s="125" t="s">
        <v>165</v>
      </c>
      <c r="C9" s="322" t="s">
        <v>142</v>
      </c>
      <c r="D9" s="21">
        <v>5</v>
      </c>
      <c r="E9" s="21">
        <v>1</v>
      </c>
      <c r="F9" s="323">
        <f>66*400</f>
        <v>26400</v>
      </c>
      <c r="G9" s="15">
        <f>D9*66</f>
        <v>330</v>
      </c>
      <c r="H9" s="15">
        <f>G9*400</f>
        <v>132000</v>
      </c>
      <c r="I9" s="21">
        <v>66</v>
      </c>
      <c r="J9" s="321">
        <f t="shared" ref="J9" si="1">G9/I9</f>
        <v>5</v>
      </c>
      <c r="K9" s="15">
        <f>J9*E9</f>
        <v>5</v>
      </c>
      <c r="L9" s="347" t="s">
        <v>146</v>
      </c>
      <c r="M9" s="309"/>
      <c r="R9" s="311"/>
    </row>
    <row r="10" spans="1:18" s="14" customFormat="1" ht="27.95" customHeight="1">
      <c r="A10" s="694" t="s">
        <v>154</v>
      </c>
      <c r="B10" s="694"/>
      <c r="C10" s="2"/>
      <c r="D10" s="3"/>
      <c r="E10" s="3"/>
      <c r="F10" s="3"/>
      <c r="G10" s="308">
        <f>SUM(G9:G9)</f>
        <v>330</v>
      </c>
      <c r="H10" s="308">
        <f>SUM(H9:H9)</f>
        <v>132000</v>
      </c>
      <c r="I10" s="118"/>
      <c r="J10" s="211">
        <f>SUM(J9:J9)</f>
        <v>5</v>
      </c>
      <c r="K10" s="695"/>
      <c r="L10" s="696"/>
      <c r="M10" s="343"/>
      <c r="R10" s="217"/>
    </row>
    <row r="11" spans="1:18" ht="30" customHeight="1">
      <c r="A11" s="697" t="s">
        <v>27</v>
      </c>
      <c r="B11" s="697"/>
      <c r="C11" s="697"/>
      <c r="D11" s="697"/>
      <c r="E11" s="697"/>
      <c r="F11" s="697"/>
      <c r="G11" s="697"/>
      <c r="H11" s="697"/>
      <c r="I11" s="697"/>
      <c r="J11" s="697"/>
      <c r="K11" s="697"/>
      <c r="L11" s="697"/>
    </row>
    <row r="12" spans="1:18" s="328" customFormat="1" ht="43.5" customHeight="1">
      <c r="A12" s="325" t="s">
        <v>0</v>
      </c>
      <c r="B12" s="325" t="s">
        <v>1</v>
      </c>
      <c r="C12" s="325" t="s">
        <v>2</v>
      </c>
      <c r="D12" s="325" t="s">
        <v>3</v>
      </c>
      <c r="E12" s="325" t="s">
        <v>4</v>
      </c>
      <c r="F12" s="325" t="s">
        <v>5</v>
      </c>
      <c r="G12" s="325" t="s">
        <v>25</v>
      </c>
      <c r="H12" s="325" t="s">
        <v>26</v>
      </c>
      <c r="I12" s="326" t="s">
        <v>16</v>
      </c>
      <c r="J12" s="325" t="s">
        <v>17</v>
      </c>
      <c r="K12" s="325" t="s">
        <v>110</v>
      </c>
      <c r="L12" s="327" t="s">
        <v>8</v>
      </c>
    </row>
    <row r="13" spans="1:18" s="116" customFormat="1" ht="31.5" customHeight="1">
      <c r="A13" s="51">
        <v>1</v>
      </c>
      <c r="B13" s="125" t="s">
        <v>165</v>
      </c>
      <c r="C13" s="322" t="s">
        <v>142</v>
      </c>
      <c r="D13" s="21">
        <v>5</v>
      </c>
      <c r="E13" s="21">
        <v>1</v>
      </c>
      <c r="F13" s="323">
        <f>66*400</f>
        <v>26400</v>
      </c>
      <c r="G13" s="15">
        <f>D13*66</f>
        <v>330</v>
      </c>
      <c r="H13" s="15">
        <f>G13*400</f>
        <v>132000</v>
      </c>
      <c r="I13" s="21">
        <v>66</v>
      </c>
      <c r="J13" s="321">
        <f t="shared" ref="J13" si="2">G13/I13</f>
        <v>5</v>
      </c>
      <c r="K13" s="15">
        <f>J13*E13</f>
        <v>5</v>
      </c>
      <c r="L13" s="347" t="s">
        <v>146</v>
      </c>
      <c r="M13" s="130"/>
      <c r="R13" s="131"/>
    </row>
    <row r="14" spans="1:18" s="14" customFormat="1" ht="27.95" customHeight="1">
      <c r="A14" s="698" t="s">
        <v>153</v>
      </c>
      <c r="B14" s="698"/>
      <c r="C14" s="2"/>
      <c r="D14" s="3"/>
      <c r="E14" s="3"/>
      <c r="F14" s="3"/>
      <c r="G14" s="308">
        <f>SUM(G13:G13)</f>
        <v>330</v>
      </c>
      <c r="H14" s="308">
        <f>SUM(H13:H13)</f>
        <v>132000</v>
      </c>
      <c r="I14" s="118"/>
      <c r="J14" s="110">
        <f>SUM(J13:J13)</f>
        <v>5</v>
      </c>
      <c r="K14" s="699"/>
      <c r="L14" s="700"/>
      <c r="M14" s="343"/>
      <c r="R14" s="217"/>
    </row>
    <row r="15" spans="1:18" s="330" customFormat="1" ht="30" customHeight="1">
      <c r="A15" s="697" t="s">
        <v>114</v>
      </c>
      <c r="B15" s="697"/>
      <c r="C15" s="697"/>
      <c r="D15" s="697"/>
      <c r="E15" s="697"/>
      <c r="F15" s="697"/>
      <c r="G15" s="697"/>
      <c r="H15" s="697"/>
      <c r="I15" s="697"/>
      <c r="J15" s="697"/>
      <c r="K15" s="697"/>
      <c r="L15" s="697"/>
      <c r="M15" s="329"/>
      <c r="R15" s="331"/>
    </row>
    <row r="16" spans="1:18" s="328" customFormat="1" ht="43.5" customHeight="1">
      <c r="A16" s="325" t="s">
        <v>0</v>
      </c>
      <c r="B16" s="325" t="s">
        <v>13</v>
      </c>
      <c r="C16" s="325" t="s">
        <v>2</v>
      </c>
      <c r="D16" s="325" t="s">
        <v>14</v>
      </c>
      <c r="E16" s="325" t="s">
        <v>4</v>
      </c>
      <c r="F16" s="325" t="s">
        <v>5</v>
      </c>
      <c r="G16" s="325" t="s">
        <v>15</v>
      </c>
      <c r="H16" s="325" t="s">
        <v>6</v>
      </c>
      <c r="I16" s="326" t="s">
        <v>112</v>
      </c>
      <c r="J16" s="325" t="s">
        <v>42</v>
      </c>
      <c r="K16" s="325" t="s">
        <v>110</v>
      </c>
      <c r="L16" s="327" t="s">
        <v>8</v>
      </c>
    </row>
    <row r="17" spans="1:18" s="116" customFormat="1" ht="32.25" customHeight="1">
      <c r="A17" s="51">
        <v>1</v>
      </c>
      <c r="B17" s="125" t="s">
        <v>165</v>
      </c>
      <c r="C17" s="322" t="s">
        <v>142</v>
      </c>
      <c r="D17" s="21">
        <v>5</v>
      </c>
      <c r="E17" s="21">
        <v>1</v>
      </c>
      <c r="F17" s="323">
        <f>66*400</f>
        <v>26400</v>
      </c>
      <c r="G17" s="15">
        <f>D17*66</f>
        <v>330</v>
      </c>
      <c r="H17" s="15">
        <f>G17*400</f>
        <v>132000</v>
      </c>
      <c r="I17" s="21">
        <v>66</v>
      </c>
      <c r="J17" s="321">
        <f t="shared" ref="J17" si="3">G17/I17</f>
        <v>5</v>
      </c>
      <c r="K17" s="15">
        <f>J17*E17</f>
        <v>5</v>
      </c>
      <c r="L17" s="347" t="s">
        <v>146</v>
      </c>
      <c r="M17" s="130"/>
      <c r="R17" s="131"/>
    </row>
    <row r="18" spans="1:18" s="14" customFormat="1" ht="27.95" customHeight="1">
      <c r="A18" s="705" t="s">
        <v>43</v>
      </c>
      <c r="B18" s="705"/>
      <c r="C18" s="2"/>
      <c r="D18" s="3"/>
      <c r="E18" s="3"/>
      <c r="F18" s="3"/>
      <c r="G18" s="308">
        <f>SUM(G17:G17)</f>
        <v>330</v>
      </c>
      <c r="H18" s="308">
        <f>SUM(H17:H17)</f>
        <v>132000</v>
      </c>
      <c r="I18" s="118"/>
      <c r="J18" s="110">
        <f>SUM(J17:J17)</f>
        <v>5</v>
      </c>
      <c r="K18" s="699"/>
      <c r="L18" s="700"/>
    </row>
    <row r="19" spans="1:18" s="14" customFormat="1" ht="29.25" customHeight="1">
      <c r="A19" s="701" t="s">
        <v>166</v>
      </c>
      <c r="B19" s="701"/>
      <c r="C19" s="111"/>
      <c r="D19" s="111"/>
      <c r="E19" s="111"/>
      <c r="F19" s="112"/>
      <c r="G19" s="112">
        <f>SUM(G6+G10+G14+G18)</f>
        <v>1320</v>
      </c>
      <c r="H19" s="112">
        <f>SUM(H6+H10+H14+H18)</f>
        <v>528000</v>
      </c>
      <c r="I19" s="119"/>
      <c r="J19" s="113"/>
      <c r="K19" s="114"/>
      <c r="L19" s="114"/>
    </row>
    <row r="20" spans="1:18" s="344" customFormat="1" ht="27.75" customHeight="1">
      <c r="A20" s="693" t="s">
        <v>167</v>
      </c>
      <c r="B20" s="693"/>
      <c r="C20" s="121"/>
      <c r="D20" s="121"/>
      <c r="E20" s="121"/>
      <c r="F20" s="121"/>
      <c r="G20" s="121"/>
      <c r="H20" s="122">
        <f>H19/73.4</f>
        <v>7193.4604904632151</v>
      </c>
      <c r="I20" s="123"/>
      <c r="J20" s="124"/>
      <c r="K20" s="124"/>
      <c r="L20" s="122"/>
    </row>
    <row r="21" spans="1:18" s="142" customFormat="1" ht="31.5" customHeight="1">
      <c r="A21" s="334" t="s">
        <v>169</v>
      </c>
      <c r="B21" s="334"/>
      <c r="C21" s="334"/>
      <c r="D21" s="17"/>
      <c r="E21" s="334" t="s">
        <v>147</v>
      </c>
      <c r="F21" s="17"/>
      <c r="G21" s="17"/>
      <c r="H21" s="17"/>
      <c r="I21" s="17" t="s">
        <v>341</v>
      </c>
      <c r="J21" s="17"/>
      <c r="L21" s="17"/>
    </row>
    <row r="22" spans="1:18" s="12" customFormat="1" ht="48.75" customHeight="1">
      <c r="A22" s="145" t="s">
        <v>135</v>
      </c>
      <c r="B22" s="146"/>
      <c r="C22" s="335" t="s">
        <v>21</v>
      </c>
      <c r="F22" s="335"/>
      <c r="H22" s="170"/>
      <c r="I22" s="336" t="s">
        <v>136</v>
      </c>
      <c r="J22" s="170" t="s">
        <v>22</v>
      </c>
      <c r="K22" s="170"/>
      <c r="L22" s="11"/>
    </row>
    <row r="23" spans="1:18" s="142" customFormat="1" ht="26.25" customHeight="1">
      <c r="A23" s="337"/>
      <c r="B23" s="338"/>
      <c r="C23" s="337" t="s">
        <v>116</v>
      </c>
      <c r="D23" s="337"/>
      <c r="E23" s="337"/>
      <c r="G23" s="337"/>
      <c r="H23" s="339"/>
      <c r="I23" s="337"/>
      <c r="J23" s="339" t="s">
        <v>24</v>
      </c>
      <c r="K23" s="340"/>
      <c r="L23" s="341" t="s">
        <v>44</v>
      </c>
    </row>
  </sheetData>
  <mergeCells count="16">
    <mergeCell ref="A18:B18"/>
    <mergeCell ref="K18:L18"/>
    <mergeCell ref="A19:B19"/>
    <mergeCell ref="A20:B20"/>
    <mergeCell ref="A10:B10"/>
    <mergeCell ref="K10:L10"/>
    <mergeCell ref="A11:L11"/>
    <mergeCell ref="A14:B14"/>
    <mergeCell ref="K14:L14"/>
    <mergeCell ref="A15:L15"/>
    <mergeCell ref="A7:L7"/>
    <mergeCell ref="A1:L1"/>
    <mergeCell ref="A2:L2"/>
    <mergeCell ref="A3:L3"/>
    <mergeCell ref="A6:B6"/>
    <mergeCell ref="K6:L6"/>
  </mergeCells>
  <printOptions horizontalCentered="1"/>
  <pageMargins left="0.35" right="0.33" top="0.32" bottom="0.28999999999999998" header="0.17" footer="0.18"/>
  <pageSetup paperSize="9" scale="54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 tint="0.34998626667073579"/>
  </sheetPr>
  <dimension ref="A1:R26"/>
  <sheetViews>
    <sheetView rightToLeft="1" view="pageBreakPreview" topLeftCell="A3" zoomScale="60" workbookViewId="0">
      <selection activeCell="I19" sqref="I19"/>
    </sheetView>
  </sheetViews>
  <sheetFormatPr defaultColWidth="9.140625" defaultRowHeight="15"/>
  <cols>
    <col min="1" max="1" width="7.85546875" style="59" customWidth="1"/>
    <col min="2" max="2" width="62.140625" style="59" customWidth="1"/>
    <col min="3" max="3" width="11.42578125" style="59" customWidth="1"/>
    <col min="4" max="4" width="14.140625" style="59" customWidth="1"/>
    <col min="5" max="5" width="11.85546875" style="59" customWidth="1"/>
    <col min="6" max="6" width="14.5703125" style="59" customWidth="1"/>
    <col min="7" max="7" width="14.7109375" style="59" customWidth="1"/>
    <col min="8" max="8" width="18.42578125" style="59" customWidth="1"/>
    <col min="9" max="9" width="12.42578125" style="120" customWidth="1"/>
    <col min="10" max="10" width="13.140625" style="117" customWidth="1"/>
    <col min="11" max="11" width="12.28515625" style="117" customWidth="1"/>
    <col min="12" max="12" width="66.140625" style="59" customWidth="1"/>
    <col min="13" max="13" width="10.7109375" style="59" bestFit="1" customWidth="1"/>
    <col min="14" max="14" width="17.5703125" style="59" customWidth="1"/>
    <col min="15" max="15" width="17" style="59" customWidth="1"/>
    <col min="16" max="16" width="24.140625" style="59" customWidth="1"/>
    <col min="17" max="17" width="9.140625" style="59"/>
    <col min="18" max="18" width="11.7109375" style="59" customWidth="1"/>
    <col min="19" max="19" width="9.140625" style="59"/>
    <col min="20" max="20" width="13.42578125" style="59" customWidth="1"/>
    <col min="21" max="16384" width="9.140625" style="59"/>
  </cols>
  <sheetData>
    <row r="1" spans="1:18" ht="60.75" customHeight="1">
      <c r="A1" s="706" t="s">
        <v>178</v>
      </c>
      <c r="B1" s="706"/>
      <c r="C1" s="706"/>
      <c r="D1" s="706"/>
      <c r="E1" s="706"/>
      <c r="F1" s="706"/>
      <c r="G1" s="706"/>
      <c r="H1" s="706"/>
      <c r="I1" s="706"/>
      <c r="J1" s="706"/>
      <c r="K1" s="706"/>
      <c r="L1" s="706"/>
    </row>
    <row r="2" spans="1:18" ht="27.75" customHeight="1">
      <c r="A2" s="707" t="s">
        <v>102</v>
      </c>
      <c r="B2" s="707"/>
      <c r="C2" s="707"/>
      <c r="D2" s="707"/>
      <c r="E2" s="707"/>
      <c r="F2" s="707"/>
      <c r="G2" s="707"/>
      <c r="H2" s="707"/>
      <c r="I2" s="707"/>
      <c r="J2" s="707"/>
      <c r="K2" s="707"/>
      <c r="L2" s="707"/>
      <c r="N2" s="7"/>
    </row>
    <row r="3" spans="1:18" s="70" customFormat="1" ht="30" customHeight="1">
      <c r="A3" s="692" t="s">
        <v>46</v>
      </c>
      <c r="B3" s="692"/>
      <c r="C3" s="692"/>
      <c r="D3" s="692"/>
      <c r="E3" s="692"/>
      <c r="F3" s="692"/>
      <c r="G3" s="692"/>
      <c r="H3" s="692"/>
      <c r="I3" s="692"/>
      <c r="J3" s="692"/>
      <c r="K3" s="692"/>
      <c r="L3" s="692"/>
    </row>
    <row r="4" spans="1:18" s="328" customFormat="1" ht="43.5" customHeight="1">
      <c r="A4" s="325" t="s">
        <v>0</v>
      </c>
      <c r="B4" s="325" t="s">
        <v>1</v>
      </c>
      <c r="C4" s="325" t="s">
        <v>2</v>
      </c>
      <c r="D4" s="325" t="s">
        <v>3</v>
      </c>
      <c r="E4" s="325" t="s">
        <v>4</v>
      </c>
      <c r="F4" s="325" t="s">
        <v>5</v>
      </c>
      <c r="G4" s="325" t="s">
        <v>25</v>
      </c>
      <c r="H4" s="325" t="s">
        <v>26</v>
      </c>
      <c r="I4" s="326" t="s">
        <v>7</v>
      </c>
      <c r="J4" s="325" t="s">
        <v>42</v>
      </c>
      <c r="K4" s="325" t="s">
        <v>110</v>
      </c>
      <c r="L4" s="327" t="s">
        <v>8</v>
      </c>
    </row>
    <row r="5" spans="1:18" s="115" customFormat="1" ht="29.25" customHeight="1">
      <c r="A5" s="127">
        <v>1</v>
      </c>
      <c r="B5" s="125" t="s">
        <v>171</v>
      </c>
      <c r="C5" s="127" t="s">
        <v>12</v>
      </c>
      <c r="D5" s="55">
        <v>140000</v>
      </c>
      <c r="E5" s="21"/>
      <c r="F5" s="132"/>
      <c r="G5" s="55"/>
      <c r="H5" s="55"/>
      <c r="I5" s="127"/>
      <c r="J5" s="56"/>
      <c r="K5" s="55"/>
      <c r="L5" s="342"/>
    </row>
    <row r="6" spans="1:18" s="115" customFormat="1" ht="44.25" customHeight="1">
      <c r="A6" s="51">
        <v>2</v>
      </c>
      <c r="B6" s="125" t="s">
        <v>351</v>
      </c>
      <c r="C6" s="21" t="s">
        <v>19</v>
      </c>
      <c r="D6" s="15">
        <v>180</v>
      </c>
      <c r="E6" s="109">
        <f>D6/5</f>
        <v>36</v>
      </c>
      <c r="F6" s="209">
        <f>400/E6</f>
        <v>11.111111111111111</v>
      </c>
      <c r="G6" s="55">
        <f>5*66</f>
        <v>330</v>
      </c>
      <c r="H6" s="15">
        <f>G6*400</f>
        <v>132000</v>
      </c>
      <c r="I6" s="55">
        <v>66</v>
      </c>
      <c r="J6" s="56">
        <f>G6/I6</f>
        <v>5</v>
      </c>
      <c r="K6" s="55">
        <f>J6*E6</f>
        <v>180</v>
      </c>
      <c r="L6" s="332" t="s">
        <v>143</v>
      </c>
    </row>
    <row r="7" spans="1:18" s="14" customFormat="1" ht="27.95" customHeight="1">
      <c r="A7" s="702" t="s">
        <v>111</v>
      </c>
      <c r="B7" s="702"/>
      <c r="C7" s="2"/>
      <c r="D7" s="3"/>
      <c r="E7" s="3"/>
      <c r="F7" s="3"/>
      <c r="G7" s="314">
        <f>SUM(G5:G6)</f>
        <v>330</v>
      </c>
      <c r="H7" s="4">
        <f>SUM(H5:H6)</f>
        <v>132000</v>
      </c>
      <c r="I7" s="118"/>
      <c r="J7" s="313">
        <f>SUM(J5:J6)</f>
        <v>5</v>
      </c>
      <c r="K7" s="703"/>
      <c r="L7" s="704"/>
    </row>
    <row r="8" spans="1:18" s="14" customFormat="1" ht="30" customHeight="1">
      <c r="A8" s="697" t="s">
        <v>47</v>
      </c>
      <c r="B8" s="697"/>
      <c r="C8" s="697"/>
      <c r="D8" s="697"/>
      <c r="E8" s="697"/>
      <c r="F8" s="697"/>
      <c r="G8" s="697"/>
      <c r="H8" s="697"/>
      <c r="I8" s="697"/>
      <c r="J8" s="697"/>
      <c r="K8" s="697"/>
      <c r="L8" s="697"/>
    </row>
    <row r="9" spans="1:18" s="328" customFormat="1" ht="43.5" customHeight="1">
      <c r="A9" s="325" t="s">
        <v>0</v>
      </c>
      <c r="B9" s="325" t="s">
        <v>1</v>
      </c>
      <c r="C9" s="325" t="s">
        <v>2</v>
      </c>
      <c r="D9" s="325" t="s">
        <v>3</v>
      </c>
      <c r="E9" s="325" t="s">
        <v>4</v>
      </c>
      <c r="F9" s="325" t="s">
        <v>5</v>
      </c>
      <c r="G9" s="325" t="s">
        <v>25</v>
      </c>
      <c r="H9" s="325" t="s">
        <v>26</v>
      </c>
      <c r="I9" s="326" t="s">
        <v>7</v>
      </c>
      <c r="J9" s="325" t="s">
        <v>42</v>
      </c>
      <c r="K9" s="325" t="s">
        <v>110</v>
      </c>
      <c r="L9" s="327" t="s">
        <v>8</v>
      </c>
    </row>
    <row r="10" spans="1:18" s="116" customFormat="1" ht="27" customHeight="1">
      <c r="A10" s="1">
        <v>1</v>
      </c>
      <c r="B10" s="125" t="s">
        <v>170</v>
      </c>
      <c r="C10" s="126" t="s">
        <v>139</v>
      </c>
      <c r="D10" s="55">
        <f>D5*6</f>
        <v>840000</v>
      </c>
      <c r="E10" s="127">
        <v>250</v>
      </c>
      <c r="F10" s="133">
        <f>400/E10</f>
        <v>1.6</v>
      </c>
      <c r="G10" s="55">
        <f t="shared" ref="G10" si="0">D10/E10</f>
        <v>3360</v>
      </c>
      <c r="H10" s="55">
        <f>(G10*F10*E10)</f>
        <v>1344000</v>
      </c>
      <c r="I10" s="127">
        <v>66</v>
      </c>
      <c r="J10" s="56">
        <f t="shared" ref="J10" si="1">G10/I10</f>
        <v>50.909090909090907</v>
      </c>
      <c r="K10" s="55">
        <f>J10*E10</f>
        <v>12727.272727272726</v>
      </c>
      <c r="L10" s="210"/>
      <c r="M10" s="130"/>
      <c r="R10" s="131"/>
    </row>
    <row r="11" spans="1:18" s="14" customFormat="1" ht="27.95" customHeight="1">
      <c r="A11" s="694" t="s">
        <v>154</v>
      </c>
      <c r="B11" s="694"/>
      <c r="C11" s="2"/>
      <c r="D11" s="3"/>
      <c r="E11" s="3"/>
      <c r="F11" s="3"/>
      <c r="G11" s="314">
        <f>SUM(G10:G10)</f>
        <v>3360</v>
      </c>
      <c r="H11" s="314">
        <f>SUM(H10:H10)</f>
        <v>1344000</v>
      </c>
      <c r="I11" s="118"/>
      <c r="J11" s="211">
        <f>SUM(J10:J10)</f>
        <v>50.909090909090907</v>
      </c>
      <c r="K11" s="695"/>
      <c r="L11" s="696"/>
      <c r="M11" s="343"/>
      <c r="R11" s="217"/>
    </row>
    <row r="12" spans="1:18" ht="30" customHeight="1">
      <c r="A12" s="697" t="s">
        <v>27</v>
      </c>
      <c r="B12" s="697"/>
      <c r="C12" s="697"/>
      <c r="D12" s="697"/>
      <c r="E12" s="697"/>
      <c r="F12" s="697"/>
      <c r="G12" s="697"/>
      <c r="H12" s="697"/>
      <c r="I12" s="697"/>
      <c r="J12" s="697"/>
      <c r="K12" s="697"/>
      <c r="L12" s="697"/>
    </row>
    <row r="13" spans="1:18" s="328" customFormat="1" ht="43.5" customHeight="1">
      <c r="A13" s="325" t="s">
        <v>0</v>
      </c>
      <c r="B13" s="325" t="s">
        <v>1</v>
      </c>
      <c r="C13" s="325" t="s">
        <v>2</v>
      </c>
      <c r="D13" s="325" t="s">
        <v>3</v>
      </c>
      <c r="E13" s="325" t="s">
        <v>4</v>
      </c>
      <c r="F13" s="325" t="s">
        <v>5</v>
      </c>
      <c r="G13" s="325" t="s">
        <v>25</v>
      </c>
      <c r="H13" s="325" t="s">
        <v>26</v>
      </c>
      <c r="I13" s="326" t="s">
        <v>16</v>
      </c>
      <c r="J13" s="325" t="s">
        <v>17</v>
      </c>
      <c r="K13" s="325" t="s">
        <v>110</v>
      </c>
      <c r="L13" s="327" t="s">
        <v>8</v>
      </c>
    </row>
    <row r="14" spans="1:18" s="116" customFormat="1" ht="25.5" customHeight="1">
      <c r="A14" s="1">
        <v>1</v>
      </c>
      <c r="B14" s="125" t="s">
        <v>170</v>
      </c>
      <c r="C14" s="126" t="s">
        <v>139</v>
      </c>
      <c r="D14" s="55">
        <f>D5*6</f>
        <v>840000</v>
      </c>
      <c r="E14" s="127">
        <v>250</v>
      </c>
      <c r="F14" s="128">
        <f>400/E14</f>
        <v>1.6</v>
      </c>
      <c r="G14" s="55">
        <f>D14/E14</f>
        <v>3360</v>
      </c>
      <c r="H14" s="55">
        <f>G14*F14*E14</f>
        <v>1344000</v>
      </c>
      <c r="I14" s="127">
        <v>66</v>
      </c>
      <c r="J14" s="56">
        <f>G14/I14</f>
        <v>50.909090909090907</v>
      </c>
      <c r="K14" s="56">
        <f t="shared" ref="K14" si="2">J14*E14</f>
        <v>12727.272727272726</v>
      </c>
      <c r="L14" s="129"/>
      <c r="M14" s="130"/>
      <c r="R14" s="131"/>
    </row>
    <row r="15" spans="1:18" s="14" customFormat="1" ht="27.95" customHeight="1">
      <c r="A15" s="698" t="s">
        <v>153</v>
      </c>
      <c r="B15" s="698"/>
      <c r="C15" s="2"/>
      <c r="D15" s="3"/>
      <c r="E15" s="3"/>
      <c r="F15" s="3"/>
      <c r="G15" s="314">
        <f>SUM(G14:G14)</f>
        <v>3360</v>
      </c>
      <c r="H15" s="314">
        <f>SUM(H14:H14)</f>
        <v>1344000</v>
      </c>
      <c r="I15" s="118"/>
      <c r="J15" s="110">
        <f>SUM(J14:J14)</f>
        <v>50.909090909090907</v>
      </c>
      <c r="K15" s="699"/>
      <c r="L15" s="700"/>
      <c r="M15" s="343"/>
      <c r="R15" s="217"/>
    </row>
    <row r="16" spans="1:18" s="330" customFormat="1" ht="30" customHeight="1">
      <c r="A16" s="697" t="s">
        <v>114</v>
      </c>
      <c r="B16" s="697"/>
      <c r="C16" s="697"/>
      <c r="D16" s="697"/>
      <c r="E16" s="697"/>
      <c r="F16" s="697"/>
      <c r="G16" s="697"/>
      <c r="H16" s="697"/>
      <c r="I16" s="697"/>
      <c r="J16" s="697"/>
      <c r="K16" s="697"/>
      <c r="L16" s="697"/>
      <c r="M16" s="329"/>
      <c r="R16" s="331"/>
    </row>
    <row r="17" spans="1:18" s="328" customFormat="1" ht="43.5" customHeight="1">
      <c r="A17" s="325" t="s">
        <v>0</v>
      </c>
      <c r="B17" s="325" t="s">
        <v>13</v>
      </c>
      <c r="C17" s="325" t="s">
        <v>2</v>
      </c>
      <c r="D17" s="325" t="s">
        <v>14</v>
      </c>
      <c r="E17" s="325" t="s">
        <v>4</v>
      </c>
      <c r="F17" s="325" t="s">
        <v>5</v>
      </c>
      <c r="G17" s="325" t="s">
        <v>15</v>
      </c>
      <c r="H17" s="325" t="s">
        <v>6</v>
      </c>
      <c r="I17" s="326" t="s">
        <v>112</v>
      </c>
      <c r="J17" s="325" t="s">
        <v>42</v>
      </c>
      <c r="K17" s="325" t="s">
        <v>110</v>
      </c>
      <c r="L17" s="327" t="s">
        <v>8</v>
      </c>
    </row>
    <row r="18" spans="1:18" s="116" customFormat="1" ht="29.25" customHeight="1">
      <c r="A18" s="1">
        <v>1</v>
      </c>
      <c r="B18" s="125" t="s">
        <v>170</v>
      </c>
      <c r="C18" s="126" t="s">
        <v>139</v>
      </c>
      <c r="D18" s="55">
        <f>D5*3</f>
        <v>420000</v>
      </c>
      <c r="E18" s="127">
        <v>250</v>
      </c>
      <c r="F18" s="128">
        <f>400/E18</f>
        <v>1.6</v>
      </c>
      <c r="G18" s="55">
        <f>D18/E18</f>
        <v>1680</v>
      </c>
      <c r="H18" s="55">
        <f>G18*F18*E18</f>
        <v>672000</v>
      </c>
      <c r="I18" s="127">
        <v>44</v>
      </c>
      <c r="J18" s="56">
        <f>G18/I18</f>
        <v>38.18181818181818</v>
      </c>
      <c r="K18" s="56">
        <f t="shared" ref="K18" si="3">J18*E18</f>
        <v>9545.4545454545441</v>
      </c>
      <c r="L18" s="129"/>
      <c r="M18" s="130"/>
      <c r="R18" s="131"/>
    </row>
    <row r="19" spans="1:18" s="116" customFormat="1" ht="39" customHeight="1">
      <c r="A19" s="127">
        <v>2</v>
      </c>
      <c r="B19" s="212" t="s">
        <v>149</v>
      </c>
      <c r="C19" s="21" t="s">
        <v>12</v>
      </c>
      <c r="D19" s="55">
        <f>D5/100*5</f>
        <v>7000</v>
      </c>
      <c r="E19" s="135">
        <v>50</v>
      </c>
      <c r="F19" s="132">
        <f t="shared" ref="F19:F20" si="4">400/E19</f>
        <v>8</v>
      </c>
      <c r="G19" s="55">
        <f>D19/E19</f>
        <v>140</v>
      </c>
      <c r="H19" s="55">
        <f>G19*F19*E19</f>
        <v>56000</v>
      </c>
      <c r="I19" s="127">
        <v>33</v>
      </c>
      <c r="J19" s="56">
        <f t="shared" ref="J19:J20" si="5">G19/I19</f>
        <v>4.2424242424242422</v>
      </c>
      <c r="K19" s="208">
        <f t="shared" ref="K19" si="6">J19*E19</f>
        <v>212.12121212121212</v>
      </c>
      <c r="L19" s="342"/>
    </row>
    <row r="20" spans="1:18" s="116" customFormat="1" ht="24.75" customHeight="1">
      <c r="A20" s="127">
        <v>3</v>
      </c>
      <c r="B20" s="212" t="s">
        <v>150</v>
      </c>
      <c r="C20" s="21" t="s">
        <v>12</v>
      </c>
      <c r="D20" s="55">
        <f>D19</f>
        <v>7000</v>
      </c>
      <c r="E20" s="127">
        <v>250</v>
      </c>
      <c r="F20" s="132">
        <f t="shared" si="4"/>
        <v>1.6</v>
      </c>
      <c r="G20" s="55">
        <f t="shared" ref="G20" si="7">D20/E20</f>
        <v>28</v>
      </c>
      <c r="H20" s="55">
        <f t="shared" ref="H20" si="8">G20*F20*E20</f>
        <v>11200.000000000002</v>
      </c>
      <c r="I20" s="127">
        <v>33</v>
      </c>
      <c r="J20" s="56">
        <f t="shared" si="5"/>
        <v>0.84848484848484851</v>
      </c>
      <c r="K20" s="208">
        <f>J20*E20</f>
        <v>212.12121212121212</v>
      </c>
      <c r="L20" s="342"/>
    </row>
    <row r="21" spans="1:18" s="14" customFormat="1" ht="27.95" customHeight="1">
      <c r="A21" s="705" t="s">
        <v>43</v>
      </c>
      <c r="B21" s="705"/>
      <c r="C21" s="2"/>
      <c r="D21" s="3"/>
      <c r="E21" s="3"/>
      <c r="F21" s="3"/>
      <c r="G21" s="314">
        <f>SUM(G18:G20)</f>
        <v>1848</v>
      </c>
      <c r="H21" s="314">
        <f>SUM(H18:H20)</f>
        <v>739200</v>
      </c>
      <c r="I21" s="118"/>
      <c r="J21" s="110">
        <f>SUM(J18:J20)</f>
        <v>43.272727272727273</v>
      </c>
      <c r="K21" s="699"/>
      <c r="L21" s="700"/>
    </row>
    <row r="22" spans="1:18" s="14" customFormat="1" ht="29.25" customHeight="1">
      <c r="A22" s="701" t="s">
        <v>172</v>
      </c>
      <c r="B22" s="701"/>
      <c r="C22" s="111"/>
      <c r="D22" s="111"/>
      <c r="E22" s="111"/>
      <c r="F22" s="112"/>
      <c r="G22" s="112">
        <f>SUM(G7+G11+G15+G21)</f>
        <v>8898</v>
      </c>
      <c r="H22" s="112">
        <f>SUM(H7+H11+H15+H21)</f>
        <v>3559200</v>
      </c>
      <c r="I22" s="119"/>
      <c r="J22" s="113"/>
      <c r="K22" s="114"/>
      <c r="L22" s="114"/>
    </row>
    <row r="23" spans="1:18" s="344" customFormat="1" ht="27.75" customHeight="1">
      <c r="A23" s="693" t="s">
        <v>173</v>
      </c>
      <c r="B23" s="693"/>
      <c r="C23" s="121"/>
      <c r="D23" s="121"/>
      <c r="E23" s="121"/>
      <c r="F23" s="121"/>
      <c r="G23" s="121"/>
      <c r="H23" s="122">
        <f>H22/73.4</f>
        <v>48490.463215258853</v>
      </c>
      <c r="I23" s="123"/>
      <c r="J23" s="124"/>
      <c r="K23" s="124"/>
      <c r="L23" s="213"/>
    </row>
    <row r="24" spans="1:18" s="142" customFormat="1" ht="31.5" customHeight="1">
      <c r="A24" s="334" t="s">
        <v>148</v>
      </c>
      <c r="B24" s="334"/>
      <c r="C24" s="334"/>
      <c r="D24" s="17"/>
      <c r="E24" s="334" t="s">
        <v>147</v>
      </c>
      <c r="F24" s="17"/>
      <c r="G24" s="17"/>
      <c r="H24" s="17"/>
      <c r="I24" s="17" t="s">
        <v>341</v>
      </c>
      <c r="J24" s="17"/>
      <c r="L24" s="17"/>
    </row>
    <row r="25" spans="1:18" s="12" customFormat="1" ht="48.75" customHeight="1">
      <c r="A25" s="145" t="s">
        <v>135</v>
      </c>
      <c r="B25" s="146"/>
      <c r="C25" s="335" t="s">
        <v>21</v>
      </c>
      <c r="F25" s="335"/>
      <c r="H25" s="170"/>
      <c r="I25" s="336" t="s">
        <v>136</v>
      </c>
      <c r="J25" s="170" t="s">
        <v>22</v>
      </c>
      <c r="K25" s="170"/>
      <c r="L25" s="11"/>
    </row>
    <row r="26" spans="1:18" s="142" customFormat="1" ht="26.25" customHeight="1">
      <c r="A26" s="337"/>
      <c r="B26" s="338"/>
      <c r="C26" s="337" t="s">
        <v>116</v>
      </c>
      <c r="D26" s="337"/>
      <c r="E26" s="337"/>
      <c r="G26" s="337"/>
      <c r="H26" s="339"/>
      <c r="I26" s="337"/>
      <c r="J26" s="339" t="s">
        <v>24</v>
      </c>
      <c r="K26" s="340"/>
      <c r="L26" s="341" t="s">
        <v>44</v>
      </c>
    </row>
  </sheetData>
  <mergeCells count="16">
    <mergeCell ref="A8:L8"/>
    <mergeCell ref="A1:L1"/>
    <mergeCell ref="A2:L2"/>
    <mergeCell ref="A3:L3"/>
    <mergeCell ref="A7:B7"/>
    <mergeCell ref="K7:L7"/>
    <mergeCell ref="A21:B21"/>
    <mergeCell ref="K21:L21"/>
    <mergeCell ref="A22:B22"/>
    <mergeCell ref="A23:B23"/>
    <mergeCell ref="A11:B11"/>
    <mergeCell ref="K11:L11"/>
    <mergeCell ref="A12:L12"/>
    <mergeCell ref="A15:B15"/>
    <mergeCell ref="K15:L15"/>
    <mergeCell ref="A16:L16"/>
  </mergeCells>
  <printOptions horizontalCentered="1"/>
  <pageMargins left="0.35" right="0.33" top="0.32" bottom="0.28999999999999998" header="0.17" footer="0.18"/>
  <pageSetup paperSize="9" scale="54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 tint="0.34998626667073579"/>
  </sheetPr>
  <dimension ref="A1:R29"/>
  <sheetViews>
    <sheetView rightToLeft="1" view="pageBreakPreview" zoomScale="60" workbookViewId="0">
      <selection activeCell="J7" sqref="J7"/>
    </sheetView>
  </sheetViews>
  <sheetFormatPr defaultColWidth="9.140625" defaultRowHeight="15"/>
  <cols>
    <col min="1" max="1" width="7.85546875" style="59" customWidth="1"/>
    <col min="2" max="2" width="61" style="59" customWidth="1"/>
    <col min="3" max="3" width="10" style="59" customWidth="1"/>
    <col min="4" max="4" width="13" style="59" customWidth="1"/>
    <col min="5" max="5" width="11.85546875" style="59" customWidth="1"/>
    <col min="6" max="6" width="14.5703125" style="59" customWidth="1"/>
    <col min="7" max="7" width="14.7109375" style="59" customWidth="1"/>
    <col min="8" max="8" width="18.42578125" style="59" customWidth="1"/>
    <col min="9" max="9" width="12.42578125" style="120" customWidth="1"/>
    <col min="10" max="10" width="13.140625" style="117" customWidth="1"/>
    <col min="11" max="11" width="12.28515625" style="117" customWidth="1"/>
    <col min="12" max="12" width="66.140625" style="59" customWidth="1"/>
    <col min="13" max="13" width="10.7109375" style="59" bestFit="1" customWidth="1"/>
    <col min="14" max="14" width="17.5703125" style="59" customWidth="1"/>
    <col min="15" max="15" width="17" style="59" customWidth="1"/>
    <col min="16" max="16" width="24.140625" style="59" customWidth="1"/>
    <col min="17" max="17" width="9.140625" style="59"/>
    <col min="18" max="18" width="11.7109375" style="59" customWidth="1"/>
    <col min="19" max="19" width="9.140625" style="59"/>
    <col min="20" max="20" width="13.42578125" style="59" customWidth="1"/>
    <col min="21" max="16384" width="9.140625" style="59"/>
  </cols>
  <sheetData>
    <row r="1" spans="1:18" ht="60" customHeight="1">
      <c r="A1" s="690" t="s">
        <v>176</v>
      </c>
      <c r="B1" s="690"/>
      <c r="C1" s="690"/>
      <c r="D1" s="690"/>
      <c r="E1" s="690"/>
      <c r="F1" s="690"/>
      <c r="G1" s="690"/>
      <c r="H1" s="690"/>
      <c r="I1" s="690"/>
      <c r="J1" s="690"/>
      <c r="K1" s="690"/>
      <c r="L1" s="690"/>
    </row>
    <row r="2" spans="1:18" ht="27.75" customHeight="1">
      <c r="A2" s="691" t="s">
        <v>102</v>
      </c>
      <c r="B2" s="691"/>
      <c r="C2" s="691"/>
      <c r="D2" s="691"/>
      <c r="E2" s="691"/>
      <c r="F2" s="691"/>
      <c r="G2" s="691"/>
      <c r="H2" s="691"/>
      <c r="I2" s="691"/>
      <c r="J2" s="691"/>
      <c r="K2" s="691"/>
      <c r="L2" s="691"/>
      <c r="N2" s="7"/>
    </row>
    <row r="3" spans="1:18" s="70" customFormat="1" ht="30" customHeight="1">
      <c r="A3" s="692" t="s">
        <v>46</v>
      </c>
      <c r="B3" s="692"/>
      <c r="C3" s="692"/>
      <c r="D3" s="692"/>
      <c r="E3" s="692"/>
      <c r="F3" s="692"/>
      <c r="G3" s="692"/>
      <c r="H3" s="692"/>
      <c r="I3" s="692"/>
      <c r="J3" s="692"/>
      <c r="K3" s="692"/>
      <c r="L3" s="692"/>
    </row>
    <row r="4" spans="1:18" s="328" customFormat="1" ht="43.5" customHeight="1">
      <c r="A4" s="325" t="s">
        <v>0</v>
      </c>
      <c r="B4" s="325" t="s">
        <v>1</v>
      </c>
      <c r="C4" s="325" t="s">
        <v>2</v>
      </c>
      <c r="D4" s="325" t="s">
        <v>3</v>
      </c>
      <c r="E4" s="325" t="s">
        <v>4</v>
      </c>
      <c r="F4" s="325" t="s">
        <v>5</v>
      </c>
      <c r="G4" s="325" t="s">
        <v>25</v>
      </c>
      <c r="H4" s="325" t="s">
        <v>26</v>
      </c>
      <c r="I4" s="326" t="s">
        <v>7</v>
      </c>
      <c r="J4" s="325" t="s">
        <v>42</v>
      </c>
      <c r="K4" s="325" t="s">
        <v>110</v>
      </c>
      <c r="L4" s="327" t="s">
        <v>8</v>
      </c>
    </row>
    <row r="5" spans="1:18" s="115" customFormat="1" ht="29.25" customHeight="1">
      <c r="A5" s="127">
        <v>1</v>
      </c>
      <c r="B5" s="125" t="s">
        <v>170</v>
      </c>
      <c r="C5" s="127" t="s">
        <v>12</v>
      </c>
      <c r="D5" s="55">
        <v>60000</v>
      </c>
      <c r="E5" s="21"/>
      <c r="F5" s="132"/>
      <c r="G5" s="55"/>
      <c r="H5" s="55"/>
      <c r="I5" s="127"/>
      <c r="J5" s="56"/>
      <c r="K5" s="55"/>
      <c r="L5" s="342"/>
    </row>
    <row r="6" spans="1:18" s="115" customFormat="1" ht="42.75" customHeight="1">
      <c r="A6" s="51">
        <v>2</v>
      </c>
      <c r="B6" s="125" t="s">
        <v>351</v>
      </c>
      <c r="C6" s="21" t="s">
        <v>19</v>
      </c>
      <c r="D6" s="15">
        <v>85</v>
      </c>
      <c r="E6" s="109">
        <f>D6/3</f>
        <v>28.333333333333332</v>
      </c>
      <c r="F6" s="209">
        <f>400/E6</f>
        <v>14.117647058823531</v>
      </c>
      <c r="G6" s="55">
        <f>3*66</f>
        <v>198</v>
      </c>
      <c r="H6" s="15">
        <f>G6*400</f>
        <v>79200</v>
      </c>
      <c r="I6" s="55">
        <v>66</v>
      </c>
      <c r="J6" s="56">
        <f>G6/I6</f>
        <v>3</v>
      </c>
      <c r="K6" s="55">
        <f>J6*E6</f>
        <v>85</v>
      </c>
      <c r="L6" s="332" t="s">
        <v>143</v>
      </c>
      <c r="N6" s="348">
        <f>D6/25</f>
        <v>3.4</v>
      </c>
    </row>
    <row r="7" spans="1:18" s="14" customFormat="1" ht="27.95" customHeight="1">
      <c r="A7" s="702" t="s">
        <v>111</v>
      </c>
      <c r="B7" s="702"/>
      <c r="C7" s="2"/>
      <c r="D7" s="3"/>
      <c r="E7" s="3"/>
      <c r="F7" s="3"/>
      <c r="G7" s="314">
        <f>SUM(G5:G6)</f>
        <v>198</v>
      </c>
      <c r="H7" s="4">
        <f>SUM(H5:H6)</f>
        <v>79200</v>
      </c>
      <c r="I7" s="118"/>
      <c r="J7" s="313">
        <f>SUM(J5:J6)</f>
        <v>3</v>
      </c>
      <c r="K7" s="703"/>
      <c r="L7" s="704"/>
    </row>
    <row r="8" spans="1:18" s="14" customFormat="1" ht="30" customHeight="1">
      <c r="A8" s="697" t="s">
        <v>47</v>
      </c>
      <c r="B8" s="697"/>
      <c r="C8" s="697"/>
      <c r="D8" s="697"/>
      <c r="E8" s="697"/>
      <c r="F8" s="697"/>
      <c r="G8" s="697"/>
      <c r="H8" s="697"/>
      <c r="I8" s="697"/>
      <c r="J8" s="697"/>
      <c r="K8" s="697"/>
      <c r="L8" s="697"/>
    </row>
    <row r="9" spans="1:18" s="328" customFormat="1" ht="43.5" customHeight="1">
      <c r="A9" s="325" t="s">
        <v>0</v>
      </c>
      <c r="B9" s="325" t="s">
        <v>1</v>
      </c>
      <c r="C9" s="325" t="s">
        <v>2</v>
      </c>
      <c r="D9" s="325" t="s">
        <v>3</v>
      </c>
      <c r="E9" s="325" t="s">
        <v>4</v>
      </c>
      <c r="F9" s="325" t="s">
        <v>5</v>
      </c>
      <c r="G9" s="325" t="s">
        <v>25</v>
      </c>
      <c r="H9" s="325" t="s">
        <v>26</v>
      </c>
      <c r="I9" s="326" t="s">
        <v>7</v>
      </c>
      <c r="J9" s="325" t="s">
        <v>42</v>
      </c>
      <c r="K9" s="325" t="s">
        <v>110</v>
      </c>
      <c r="L9" s="327" t="s">
        <v>8</v>
      </c>
    </row>
    <row r="10" spans="1:18" s="116" customFormat="1" ht="27" customHeight="1">
      <c r="A10" s="1">
        <v>1</v>
      </c>
      <c r="B10" s="125" t="s">
        <v>170</v>
      </c>
      <c r="C10" s="126" t="s">
        <v>139</v>
      </c>
      <c r="D10" s="55">
        <f>D5*6</f>
        <v>360000</v>
      </c>
      <c r="E10" s="127">
        <v>250</v>
      </c>
      <c r="F10" s="133">
        <f>400/E10</f>
        <v>1.6</v>
      </c>
      <c r="G10" s="55">
        <f t="shared" ref="G10" si="0">D10/E10</f>
        <v>1440</v>
      </c>
      <c r="H10" s="55">
        <f>(G10*F10*E10)</f>
        <v>576000</v>
      </c>
      <c r="I10" s="127">
        <v>66</v>
      </c>
      <c r="J10" s="56">
        <f t="shared" ref="J10:J11" si="1">G10/I10</f>
        <v>21.818181818181817</v>
      </c>
      <c r="K10" s="55">
        <f>J10*E10</f>
        <v>5454.545454545454</v>
      </c>
      <c r="L10" s="210"/>
      <c r="M10" s="130"/>
      <c r="R10" s="131"/>
    </row>
    <row r="11" spans="1:18" s="310" customFormat="1" ht="22.5" customHeight="1">
      <c r="A11" s="51">
        <v>2</v>
      </c>
      <c r="B11" s="125" t="s">
        <v>155</v>
      </c>
      <c r="C11" s="322" t="s">
        <v>142</v>
      </c>
      <c r="D11" s="21">
        <v>1</v>
      </c>
      <c r="E11" s="21">
        <v>1</v>
      </c>
      <c r="F11" s="323">
        <f>66*400</f>
        <v>26400</v>
      </c>
      <c r="G11" s="15">
        <f>D11*66</f>
        <v>66</v>
      </c>
      <c r="H11" s="15">
        <f>G11*400</f>
        <v>26400</v>
      </c>
      <c r="I11" s="21">
        <v>66</v>
      </c>
      <c r="J11" s="321">
        <f t="shared" si="1"/>
        <v>1</v>
      </c>
      <c r="K11" s="15">
        <f>J11*E11</f>
        <v>1</v>
      </c>
      <c r="L11" s="347" t="s">
        <v>146</v>
      </c>
      <c r="M11" s="309"/>
      <c r="R11" s="311"/>
    </row>
    <row r="12" spans="1:18" s="14" customFormat="1" ht="27.95" customHeight="1">
      <c r="A12" s="694" t="s">
        <v>154</v>
      </c>
      <c r="B12" s="694"/>
      <c r="C12" s="2"/>
      <c r="D12" s="3"/>
      <c r="E12" s="3"/>
      <c r="F12" s="3"/>
      <c r="G12" s="314">
        <f>SUM(G10:G11)</f>
        <v>1506</v>
      </c>
      <c r="H12" s="314">
        <f>SUM(H10:H11)</f>
        <v>602400</v>
      </c>
      <c r="I12" s="118"/>
      <c r="J12" s="211">
        <f>SUM(J10:J11)</f>
        <v>22.818181818181817</v>
      </c>
      <c r="K12" s="695"/>
      <c r="L12" s="696"/>
      <c r="M12" s="343"/>
      <c r="R12" s="217"/>
    </row>
    <row r="13" spans="1:18" ht="30" customHeight="1">
      <c r="A13" s="697" t="s">
        <v>27</v>
      </c>
      <c r="B13" s="697"/>
      <c r="C13" s="697"/>
      <c r="D13" s="697"/>
      <c r="E13" s="697"/>
      <c r="F13" s="697"/>
      <c r="G13" s="697"/>
      <c r="H13" s="697"/>
      <c r="I13" s="697"/>
      <c r="J13" s="697"/>
      <c r="K13" s="697"/>
      <c r="L13" s="697"/>
    </row>
    <row r="14" spans="1:18" s="328" customFormat="1" ht="43.5" customHeight="1">
      <c r="A14" s="325" t="s">
        <v>0</v>
      </c>
      <c r="B14" s="325" t="s">
        <v>1</v>
      </c>
      <c r="C14" s="325" t="s">
        <v>2</v>
      </c>
      <c r="D14" s="325" t="s">
        <v>3</v>
      </c>
      <c r="E14" s="325" t="s">
        <v>4</v>
      </c>
      <c r="F14" s="325" t="s">
        <v>5</v>
      </c>
      <c r="G14" s="325" t="s">
        <v>25</v>
      </c>
      <c r="H14" s="325" t="s">
        <v>26</v>
      </c>
      <c r="I14" s="326" t="s">
        <v>16</v>
      </c>
      <c r="J14" s="325" t="s">
        <v>17</v>
      </c>
      <c r="K14" s="325" t="s">
        <v>110</v>
      </c>
      <c r="L14" s="327" t="s">
        <v>8</v>
      </c>
    </row>
    <row r="15" spans="1:18" s="116" customFormat="1" ht="25.5" customHeight="1">
      <c r="A15" s="1">
        <v>1</v>
      </c>
      <c r="B15" s="125" t="s">
        <v>170</v>
      </c>
      <c r="C15" s="126" t="s">
        <v>139</v>
      </c>
      <c r="D15" s="55">
        <f>D5*6</f>
        <v>360000</v>
      </c>
      <c r="E15" s="127">
        <v>250</v>
      </c>
      <c r="F15" s="128">
        <f>400/E15</f>
        <v>1.6</v>
      </c>
      <c r="G15" s="55">
        <f>D15/E15</f>
        <v>1440</v>
      </c>
      <c r="H15" s="55">
        <f>G15*F15*E15</f>
        <v>576000</v>
      </c>
      <c r="I15" s="127">
        <v>66</v>
      </c>
      <c r="J15" s="56">
        <f>G15/I15</f>
        <v>21.818181818181817</v>
      </c>
      <c r="K15" s="56">
        <f t="shared" ref="K15" si="2">J15*E15</f>
        <v>5454.545454545454</v>
      </c>
      <c r="L15" s="129"/>
      <c r="M15" s="130"/>
      <c r="R15" s="131"/>
    </row>
    <row r="16" spans="1:18" s="116" customFormat="1" ht="24" customHeight="1">
      <c r="A16" s="1">
        <v>2</v>
      </c>
      <c r="B16" s="125" t="s">
        <v>155</v>
      </c>
      <c r="C16" s="322" t="s">
        <v>142</v>
      </c>
      <c r="D16" s="21">
        <v>1</v>
      </c>
      <c r="E16" s="21">
        <v>1</v>
      </c>
      <c r="F16" s="323">
        <f>66*400</f>
        <v>26400</v>
      </c>
      <c r="G16" s="15">
        <f>D16*66</f>
        <v>66</v>
      </c>
      <c r="H16" s="15">
        <f>G16*400</f>
        <v>26400</v>
      </c>
      <c r="I16" s="21">
        <v>66</v>
      </c>
      <c r="J16" s="56">
        <f t="shared" ref="J16" si="3">G16/I16</f>
        <v>1</v>
      </c>
      <c r="K16" s="321"/>
      <c r="L16" s="333" t="s">
        <v>146</v>
      </c>
      <c r="M16" s="130"/>
      <c r="R16" s="131"/>
    </row>
    <row r="17" spans="1:18" s="14" customFormat="1" ht="27.95" customHeight="1">
      <c r="A17" s="698" t="s">
        <v>153</v>
      </c>
      <c r="B17" s="698"/>
      <c r="C17" s="2"/>
      <c r="D17" s="3"/>
      <c r="E17" s="3"/>
      <c r="F17" s="3"/>
      <c r="G17" s="314">
        <f>SUM(G15:G16)</f>
        <v>1506</v>
      </c>
      <c r="H17" s="314">
        <f>SUM(H15:H16)</f>
        <v>602400</v>
      </c>
      <c r="I17" s="118"/>
      <c r="J17" s="110">
        <f>SUM(J15:J16)</f>
        <v>22.818181818181817</v>
      </c>
      <c r="K17" s="699"/>
      <c r="L17" s="700"/>
      <c r="M17" s="343"/>
      <c r="R17" s="217"/>
    </row>
    <row r="18" spans="1:18" s="330" customFormat="1" ht="30" customHeight="1">
      <c r="A18" s="697" t="s">
        <v>114</v>
      </c>
      <c r="B18" s="697"/>
      <c r="C18" s="697"/>
      <c r="D18" s="697"/>
      <c r="E18" s="697"/>
      <c r="F18" s="697"/>
      <c r="G18" s="697"/>
      <c r="H18" s="697"/>
      <c r="I18" s="697"/>
      <c r="J18" s="697"/>
      <c r="K18" s="697"/>
      <c r="L18" s="697"/>
      <c r="M18" s="329"/>
      <c r="R18" s="331"/>
    </row>
    <row r="19" spans="1:18" s="328" customFormat="1" ht="43.5" customHeight="1">
      <c r="A19" s="325" t="s">
        <v>0</v>
      </c>
      <c r="B19" s="325" t="s">
        <v>13</v>
      </c>
      <c r="C19" s="325" t="s">
        <v>2</v>
      </c>
      <c r="D19" s="325" t="s">
        <v>14</v>
      </c>
      <c r="E19" s="325" t="s">
        <v>4</v>
      </c>
      <c r="F19" s="325" t="s">
        <v>5</v>
      </c>
      <c r="G19" s="325" t="s">
        <v>15</v>
      </c>
      <c r="H19" s="325" t="s">
        <v>6</v>
      </c>
      <c r="I19" s="326" t="s">
        <v>112</v>
      </c>
      <c r="J19" s="325" t="s">
        <v>42</v>
      </c>
      <c r="K19" s="325" t="s">
        <v>110</v>
      </c>
      <c r="L19" s="327" t="s">
        <v>8</v>
      </c>
    </row>
    <row r="20" spans="1:18" s="116" customFormat="1" ht="29.25" customHeight="1">
      <c r="A20" s="1">
        <v>1</v>
      </c>
      <c r="B20" s="125" t="s">
        <v>170</v>
      </c>
      <c r="C20" s="126" t="s">
        <v>139</v>
      </c>
      <c r="D20" s="55">
        <f>D5*3</f>
        <v>180000</v>
      </c>
      <c r="E20" s="127">
        <v>250</v>
      </c>
      <c r="F20" s="128">
        <f>400/E20</f>
        <v>1.6</v>
      </c>
      <c r="G20" s="55">
        <f>D20/E20</f>
        <v>720</v>
      </c>
      <c r="H20" s="55">
        <f>G20*F20*E20</f>
        <v>288000</v>
      </c>
      <c r="I20" s="127">
        <v>44</v>
      </c>
      <c r="J20" s="56">
        <f>G20/I20</f>
        <v>16.363636363636363</v>
      </c>
      <c r="K20" s="56">
        <f t="shared" ref="K20" si="4">J20*E20</f>
        <v>4090.909090909091</v>
      </c>
      <c r="L20" s="129"/>
      <c r="M20" s="130"/>
      <c r="R20" s="131"/>
    </row>
    <row r="21" spans="1:18" s="116" customFormat="1" ht="23.25" customHeight="1">
      <c r="A21" s="1">
        <v>2</v>
      </c>
      <c r="B21" s="125" t="s">
        <v>155</v>
      </c>
      <c r="C21" s="322" t="s">
        <v>142</v>
      </c>
      <c r="D21" s="15">
        <v>1</v>
      </c>
      <c r="E21" s="15">
        <v>1</v>
      </c>
      <c r="F21" s="323">
        <f>66*400</f>
        <v>26400</v>
      </c>
      <c r="G21" s="15">
        <f>D21*66</f>
        <v>66</v>
      </c>
      <c r="H21" s="15">
        <f>G21*400</f>
        <v>26400</v>
      </c>
      <c r="I21" s="21">
        <v>44</v>
      </c>
      <c r="J21" s="56">
        <f t="shared" ref="J21:J23" si="5">G21/I21</f>
        <v>1.5</v>
      </c>
      <c r="K21" s="321"/>
      <c r="L21" s="134"/>
      <c r="M21" s="130"/>
      <c r="R21" s="131"/>
    </row>
    <row r="22" spans="1:18" s="116" customFormat="1" ht="33.75" customHeight="1">
      <c r="A22" s="1">
        <v>3</v>
      </c>
      <c r="B22" s="212" t="s">
        <v>149</v>
      </c>
      <c r="C22" s="21" t="s">
        <v>12</v>
      </c>
      <c r="D22" s="55">
        <f>D5/100*5</f>
        <v>3000</v>
      </c>
      <c r="E22" s="135">
        <v>50</v>
      </c>
      <c r="F22" s="132">
        <f t="shared" ref="F22:F23" si="6">400/E22</f>
        <v>8</v>
      </c>
      <c r="G22" s="55">
        <f t="shared" ref="G22:G23" si="7">D22/E22</f>
        <v>60</v>
      </c>
      <c r="H22" s="55">
        <f t="shared" ref="H22:H23" si="8">G22*F22*E22</f>
        <v>24000</v>
      </c>
      <c r="I22" s="127">
        <v>33</v>
      </c>
      <c r="J22" s="56">
        <f t="shared" si="5"/>
        <v>1.8181818181818181</v>
      </c>
      <c r="K22" s="208">
        <f t="shared" ref="K22" si="9">J22*E22</f>
        <v>90.909090909090907</v>
      </c>
      <c r="L22" s="342"/>
    </row>
    <row r="23" spans="1:18" s="116" customFormat="1" ht="24.75" customHeight="1">
      <c r="A23" s="1">
        <v>4</v>
      </c>
      <c r="B23" s="212" t="s">
        <v>150</v>
      </c>
      <c r="C23" s="21" t="s">
        <v>12</v>
      </c>
      <c r="D23" s="55">
        <f>D22</f>
        <v>3000</v>
      </c>
      <c r="E23" s="127">
        <v>250</v>
      </c>
      <c r="F23" s="132">
        <f t="shared" si="6"/>
        <v>1.6</v>
      </c>
      <c r="G23" s="55">
        <f t="shared" si="7"/>
        <v>12</v>
      </c>
      <c r="H23" s="55">
        <f t="shared" si="8"/>
        <v>4800.0000000000009</v>
      </c>
      <c r="I23" s="127">
        <v>33</v>
      </c>
      <c r="J23" s="56">
        <f t="shared" si="5"/>
        <v>0.36363636363636365</v>
      </c>
      <c r="K23" s="208">
        <f>J23*E23</f>
        <v>90.909090909090907</v>
      </c>
      <c r="L23" s="342"/>
    </row>
    <row r="24" spans="1:18" s="14" customFormat="1" ht="27.95" customHeight="1">
      <c r="A24" s="705" t="s">
        <v>43</v>
      </c>
      <c r="B24" s="705"/>
      <c r="C24" s="2"/>
      <c r="D24" s="3"/>
      <c r="E24" s="3"/>
      <c r="F24" s="3"/>
      <c r="G24" s="314">
        <f>SUM(G20:G23)</f>
        <v>858</v>
      </c>
      <c r="H24" s="314">
        <f>SUM(H20:H23)</f>
        <v>343200</v>
      </c>
      <c r="I24" s="118"/>
      <c r="J24" s="110">
        <f>SUM(J20:J23)</f>
        <v>20.045454545454543</v>
      </c>
      <c r="K24" s="699"/>
      <c r="L24" s="700"/>
    </row>
    <row r="25" spans="1:18" s="14" customFormat="1" ht="29.25" customHeight="1">
      <c r="A25" s="349" t="s">
        <v>174</v>
      </c>
      <c r="B25" s="349"/>
      <c r="C25" s="111"/>
      <c r="D25" s="111"/>
      <c r="E25" s="111"/>
      <c r="F25" s="112"/>
      <c r="G25" s="112">
        <f>SUM(G7+G12+G17+G24)</f>
        <v>4068</v>
      </c>
      <c r="H25" s="112">
        <f>SUM(H7+H12+H17+H24)</f>
        <v>1627200</v>
      </c>
      <c r="I25" s="119"/>
      <c r="J25" s="113"/>
      <c r="K25" s="114"/>
      <c r="L25" s="114"/>
    </row>
    <row r="26" spans="1:18" s="344" customFormat="1" ht="27.75" customHeight="1">
      <c r="A26" s="350" t="s">
        <v>175</v>
      </c>
      <c r="B26" s="350"/>
      <c r="C26" s="121"/>
      <c r="D26" s="121"/>
      <c r="E26" s="121"/>
      <c r="F26" s="121"/>
      <c r="G26" s="121"/>
      <c r="H26" s="122">
        <f>H25/73.4</f>
        <v>22168.937329700271</v>
      </c>
      <c r="I26" s="123"/>
      <c r="J26" s="124"/>
      <c r="K26" s="124"/>
      <c r="L26" s="213"/>
    </row>
    <row r="27" spans="1:18" s="142" customFormat="1" ht="31.5" customHeight="1">
      <c r="A27" s="334" t="s">
        <v>148</v>
      </c>
      <c r="B27" s="334"/>
      <c r="C27" s="334"/>
      <c r="D27" s="17"/>
      <c r="E27" s="334" t="s">
        <v>147</v>
      </c>
      <c r="F27" s="17"/>
      <c r="G27" s="17"/>
      <c r="H27" s="17"/>
      <c r="I27" s="17" t="s">
        <v>341</v>
      </c>
      <c r="J27" s="17"/>
      <c r="L27" s="17"/>
    </row>
    <row r="28" spans="1:18" s="12" customFormat="1" ht="48.75" customHeight="1">
      <c r="A28" s="145" t="s">
        <v>135</v>
      </c>
      <c r="B28" s="146"/>
      <c r="C28" s="335" t="s">
        <v>21</v>
      </c>
      <c r="F28" s="335"/>
      <c r="H28" s="170"/>
      <c r="I28" s="336" t="s">
        <v>136</v>
      </c>
      <c r="J28" s="170" t="s">
        <v>22</v>
      </c>
      <c r="K28" s="170"/>
      <c r="L28" s="11"/>
    </row>
    <row r="29" spans="1:18" s="142" customFormat="1" ht="26.25" customHeight="1">
      <c r="A29" s="337"/>
      <c r="B29" s="338"/>
      <c r="C29" s="337" t="s">
        <v>116</v>
      </c>
      <c r="D29" s="337"/>
      <c r="E29" s="337"/>
      <c r="G29" s="337"/>
      <c r="H29" s="339"/>
      <c r="I29" s="337"/>
      <c r="J29" s="339" t="s">
        <v>24</v>
      </c>
      <c r="K29" s="340"/>
      <c r="L29" s="341" t="s">
        <v>44</v>
      </c>
    </row>
  </sheetData>
  <mergeCells count="14">
    <mergeCell ref="A8:L8"/>
    <mergeCell ref="A1:L1"/>
    <mergeCell ref="A2:L2"/>
    <mergeCell ref="A3:L3"/>
    <mergeCell ref="A7:B7"/>
    <mergeCell ref="K7:L7"/>
    <mergeCell ref="A24:B24"/>
    <mergeCell ref="K24:L24"/>
    <mergeCell ref="A12:B12"/>
    <mergeCell ref="K12:L12"/>
    <mergeCell ref="A13:L13"/>
    <mergeCell ref="A17:B17"/>
    <mergeCell ref="K17:L17"/>
    <mergeCell ref="A18:L18"/>
  </mergeCells>
  <printOptions horizontalCentered="1"/>
  <pageMargins left="0.35" right="0.33" top="0.32" bottom="0.28999999999999998" header="0.17" footer="0.18"/>
  <pageSetup paperSize="9" scale="54" orientation="landscape" r:id="rId1"/>
  <ignoredErrors>
    <ignoredError sqref="F21:H21" formula="1"/>
  </ignoredError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 tint="0.34998626667073579"/>
  </sheetPr>
  <dimension ref="A1:R24"/>
  <sheetViews>
    <sheetView rightToLeft="1" view="pageBreakPreview" zoomScale="60" workbookViewId="0">
      <selection activeCell="H9" sqref="H9"/>
    </sheetView>
  </sheetViews>
  <sheetFormatPr defaultColWidth="9.140625" defaultRowHeight="15"/>
  <cols>
    <col min="1" max="1" width="7.85546875" style="59" customWidth="1"/>
    <col min="2" max="2" width="61" style="59" customWidth="1"/>
    <col min="3" max="3" width="10" style="59" customWidth="1"/>
    <col min="4" max="4" width="13" style="59" customWidth="1"/>
    <col min="5" max="5" width="11.85546875" style="59" customWidth="1"/>
    <col min="6" max="6" width="14.5703125" style="59" customWidth="1"/>
    <col min="7" max="7" width="14.7109375" style="59" customWidth="1"/>
    <col min="8" max="8" width="18.42578125" style="59" customWidth="1"/>
    <col min="9" max="9" width="12.42578125" style="120" customWidth="1"/>
    <col min="10" max="10" width="13.140625" style="117" customWidth="1"/>
    <col min="11" max="11" width="12.28515625" style="117" customWidth="1"/>
    <col min="12" max="12" width="66.140625" style="59" customWidth="1"/>
    <col min="13" max="13" width="10.7109375" style="59" bestFit="1" customWidth="1"/>
    <col min="14" max="14" width="17.5703125" style="59" customWidth="1"/>
    <col min="15" max="15" width="17" style="59" customWidth="1"/>
    <col min="16" max="16" width="24.140625" style="59" customWidth="1"/>
    <col min="17" max="17" width="9.140625" style="59"/>
    <col min="18" max="18" width="11.7109375" style="59" customWidth="1"/>
    <col min="19" max="19" width="9.140625" style="59"/>
    <col min="20" max="20" width="13.42578125" style="59" customWidth="1"/>
    <col min="21" max="16384" width="9.140625" style="59"/>
  </cols>
  <sheetData>
    <row r="1" spans="1:18" ht="60.75" customHeight="1">
      <c r="A1" s="706" t="s">
        <v>184</v>
      </c>
      <c r="B1" s="706"/>
      <c r="C1" s="706"/>
      <c r="D1" s="706"/>
      <c r="E1" s="706"/>
      <c r="F1" s="706"/>
      <c r="G1" s="706"/>
      <c r="H1" s="706"/>
      <c r="I1" s="706"/>
      <c r="J1" s="706"/>
      <c r="K1" s="706"/>
      <c r="L1" s="706"/>
    </row>
    <row r="2" spans="1:18" ht="27.75" customHeight="1">
      <c r="A2" s="691" t="s">
        <v>102</v>
      </c>
      <c r="B2" s="691"/>
      <c r="C2" s="691"/>
      <c r="D2" s="691"/>
      <c r="E2" s="691"/>
      <c r="F2" s="691"/>
      <c r="G2" s="691"/>
      <c r="H2" s="691"/>
      <c r="I2" s="691"/>
      <c r="J2" s="691"/>
      <c r="K2" s="691"/>
      <c r="L2" s="691"/>
      <c r="N2" s="7"/>
    </row>
    <row r="3" spans="1:18" s="70" customFormat="1" ht="30" customHeight="1">
      <c r="A3" s="692" t="s">
        <v>46</v>
      </c>
      <c r="B3" s="692"/>
      <c r="C3" s="692"/>
      <c r="D3" s="692"/>
      <c r="E3" s="692"/>
      <c r="F3" s="692"/>
      <c r="G3" s="692"/>
      <c r="H3" s="692"/>
      <c r="I3" s="692"/>
      <c r="J3" s="692"/>
      <c r="K3" s="692"/>
      <c r="L3" s="692"/>
    </row>
    <row r="4" spans="1:18" s="328" customFormat="1" ht="43.5" customHeight="1">
      <c r="A4" s="325" t="s">
        <v>0</v>
      </c>
      <c r="B4" s="325" t="s">
        <v>1</v>
      </c>
      <c r="C4" s="325" t="s">
        <v>2</v>
      </c>
      <c r="D4" s="325" t="s">
        <v>3</v>
      </c>
      <c r="E4" s="325" t="s">
        <v>4</v>
      </c>
      <c r="F4" s="325" t="s">
        <v>5</v>
      </c>
      <c r="G4" s="325" t="s">
        <v>25</v>
      </c>
      <c r="H4" s="325" t="s">
        <v>26</v>
      </c>
      <c r="I4" s="326" t="s">
        <v>7</v>
      </c>
      <c r="J4" s="325" t="s">
        <v>42</v>
      </c>
      <c r="K4" s="325" t="s">
        <v>110</v>
      </c>
      <c r="L4" s="327" t="s">
        <v>8</v>
      </c>
    </row>
    <row r="5" spans="1:18" s="115" customFormat="1" ht="40.5" customHeight="1">
      <c r="A5" s="127">
        <v>1</v>
      </c>
      <c r="B5" s="125" t="s">
        <v>180</v>
      </c>
      <c r="C5" s="127" t="s">
        <v>12</v>
      </c>
      <c r="D5" s="55">
        <v>5000</v>
      </c>
      <c r="E5" s="21"/>
      <c r="F5" s="132"/>
      <c r="G5" s="55"/>
      <c r="H5" s="55"/>
      <c r="I5" s="127"/>
      <c r="J5" s="56"/>
      <c r="K5" s="55"/>
      <c r="L5" s="342"/>
    </row>
    <row r="6" spans="1:18" s="14" customFormat="1" ht="27.95" customHeight="1">
      <c r="A6" s="702" t="s">
        <v>111</v>
      </c>
      <c r="B6" s="702"/>
      <c r="C6" s="2"/>
      <c r="D6" s="3"/>
      <c r="E6" s="3"/>
      <c r="F6" s="3"/>
      <c r="G6" s="314">
        <f>SUM(G5:G5)</f>
        <v>0</v>
      </c>
      <c r="H6" s="4">
        <f>SUM(H5:H5)</f>
        <v>0</v>
      </c>
      <c r="I6" s="118"/>
      <c r="J6" s="313">
        <f>SUM(J5:J5)</f>
        <v>0</v>
      </c>
      <c r="K6" s="703"/>
      <c r="L6" s="704"/>
    </row>
    <row r="7" spans="1:18" s="14" customFormat="1" ht="30" customHeight="1">
      <c r="A7" s="697" t="s">
        <v>47</v>
      </c>
      <c r="B7" s="697"/>
      <c r="C7" s="697"/>
      <c r="D7" s="697"/>
      <c r="E7" s="697"/>
      <c r="F7" s="697"/>
      <c r="G7" s="697"/>
      <c r="H7" s="697"/>
      <c r="I7" s="697"/>
      <c r="J7" s="697"/>
      <c r="K7" s="697"/>
      <c r="L7" s="697"/>
    </row>
    <row r="8" spans="1:18" s="328" customFormat="1" ht="43.5" customHeight="1">
      <c r="A8" s="325" t="s">
        <v>0</v>
      </c>
      <c r="B8" s="325" t="s">
        <v>1</v>
      </c>
      <c r="C8" s="325" t="s">
        <v>2</v>
      </c>
      <c r="D8" s="325" t="s">
        <v>3</v>
      </c>
      <c r="E8" s="325" t="s">
        <v>4</v>
      </c>
      <c r="F8" s="325" t="s">
        <v>5</v>
      </c>
      <c r="G8" s="325" t="s">
        <v>25</v>
      </c>
      <c r="H8" s="325" t="s">
        <v>26</v>
      </c>
      <c r="I8" s="326" t="s">
        <v>7</v>
      </c>
      <c r="J8" s="325" t="s">
        <v>42</v>
      </c>
      <c r="K8" s="325" t="s">
        <v>110</v>
      </c>
      <c r="L8" s="327" t="s">
        <v>8</v>
      </c>
    </row>
    <row r="9" spans="1:18" s="116" customFormat="1" ht="36" customHeight="1">
      <c r="A9" s="1">
        <v>1</v>
      </c>
      <c r="B9" s="125" t="s">
        <v>177</v>
      </c>
      <c r="C9" s="126" t="s">
        <v>139</v>
      </c>
      <c r="D9" s="55">
        <f>D5*6</f>
        <v>30000</v>
      </c>
      <c r="E9" s="127">
        <v>70</v>
      </c>
      <c r="F9" s="133">
        <f>400/E9</f>
        <v>5.7142857142857144</v>
      </c>
      <c r="G9" s="55">
        <f t="shared" ref="G9:G10" si="0">D9/E9</f>
        <v>428.57142857142856</v>
      </c>
      <c r="H9" s="55">
        <f>(G9*F9*E9)</f>
        <v>171428.57142857142</v>
      </c>
      <c r="I9" s="127">
        <v>66</v>
      </c>
      <c r="J9" s="56">
        <f t="shared" ref="J9" si="1">G9/I9</f>
        <v>6.4935064935064934</v>
      </c>
      <c r="K9" s="55">
        <f>J9*E9</f>
        <v>454.54545454545456</v>
      </c>
      <c r="L9" s="210"/>
      <c r="M9" s="130"/>
      <c r="R9" s="131"/>
    </row>
    <row r="10" spans="1:18" s="116" customFormat="1" ht="25.5" customHeight="1">
      <c r="A10" s="1">
        <v>2</v>
      </c>
      <c r="B10" s="125" t="s">
        <v>113</v>
      </c>
      <c r="C10" s="21" t="s">
        <v>12</v>
      </c>
      <c r="D10" s="55">
        <f>D5</f>
        <v>5000</v>
      </c>
      <c r="E10" s="127">
        <v>400</v>
      </c>
      <c r="F10" s="133">
        <f>400/E10</f>
        <v>1</v>
      </c>
      <c r="G10" s="55">
        <f t="shared" si="0"/>
        <v>12.5</v>
      </c>
      <c r="H10" s="55">
        <f>(G10*F10*E10)</f>
        <v>5000</v>
      </c>
      <c r="I10" s="127">
        <v>66</v>
      </c>
      <c r="J10" s="56">
        <f>G10/I10</f>
        <v>0.18939393939393939</v>
      </c>
      <c r="K10" s="55">
        <f t="shared" ref="K10" si="2">J10*E10</f>
        <v>75.757575757575751</v>
      </c>
      <c r="L10" s="345"/>
      <c r="M10" s="130"/>
      <c r="R10" s="131"/>
    </row>
    <row r="11" spans="1:18" s="14" customFormat="1" ht="27.95" customHeight="1">
      <c r="A11" s="694" t="s">
        <v>154</v>
      </c>
      <c r="B11" s="694"/>
      <c r="C11" s="2"/>
      <c r="D11" s="3"/>
      <c r="E11" s="3"/>
      <c r="F11" s="3"/>
      <c r="G11" s="314">
        <f>SUM(G9:G10)</f>
        <v>441.07142857142856</v>
      </c>
      <c r="H11" s="314">
        <f>SUM(H9:H10)</f>
        <v>176428.57142857142</v>
      </c>
      <c r="I11" s="118"/>
      <c r="J11" s="211">
        <f>SUM(J9:J10)</f>
        <v>6.6829004329004329</v>
      </c>
      <c r="K11" s="695"/>
      <c r="L11" s="696"/>
      <c r="M11" s="343"/>
      <c r="R11" s="217"/>
    </row>
    <row r="12" spans="1:18" ht="30" customHeight="1">
      <c r="A12" s="697" t="s">
        <v>27</v>
      </c>
      <c r="B12" s="697"/>
      <c r="C12" s="697"/>
      <c r="D12" s="697"/>
      <c r="E12" s="697"/>
      <c r="F12" s="697"/>
      <c r="G12" s="697"/>
      <c r="H12" s="697"/>
      <c r="I12" s="697"/>
      <c r="J12" s="697"/>
      <c r="K12" s="697"/>
      <c r="L12" s="697"/>
    </row>
    <row r="13" spans="1:18" s="328" customFormat="1" ht="43.5" customHeight="1">
      <c r="A13" s="325" t="s">
        <v>0</v>
      </c>
      <c r="B13" s="325" t="s">
        <v>1</v>
      </c>
      <c r="C13" s="325" t="s">
        <v>2</v>
      </c>
      <c r="D13" s="325" t="s">
        <v>3</v>
      </c>
      <c r="E13" s="325" t="s">
        <v>4</v>
      </c>
      <c r="F13" s="325" t="s">
        <v>5</v>
      </c>
      <c r="G13" s="325" t="s">
        <v>25</v>
      </c>
      <c r="H13" s="325" t="s">
        <v>26</v>
      </c>
      <c r="I13" s="326" t="s">
        <v>16</v>
      </c>
      <c r="J13" s="325" t="s">
        <v>17</v>
      </c>
      <c r="K13" s="325" t="s">
        <v>110</v>
      </c>
      <c r="L13" s="327" t="s">
        <v>8</v>
      </c>
    </row>
    <row r="14" spans="1:18" s="116" customFormat="1" ht="36.75" customHeight="1">
      <c r="A14" s="1">
        <v>1</v>
      </c>
      <c r="B14" s="125" t="s">
        <v>177</v>
      </c>
      <c r="C14" s="126" t="s">
        <v>139</v>
      </c>
      <c r="D14" s="55">
        <f>D5*6</f>
        <v>30000</v>
      </c>
      <c r="E14" s="127">
        <v>70</v>
      </c>
      <c r="F14" s="128">
        <f>400/E14</f>
        <v>5.7142857142857144</v>
      </c>
      <c r="G14" s="55">
        <f>D14/E14</f>
        <v>428.57142857142856</v>
      </c>
      <c r="H14" s="55">
        <f>G14*F14*E14</f>
        <v>171428.57142857142</v>
      </c>
      <c r="I14" s="127">
        <v>66</v>
      </c>
      <c r="J14" s="56">
        <f>G14/I14</f>
        <v>6.4935064935064934</v>
      </c>
      <c r="K14" s="56">
        <f t="shared" ref="K14" si="3">J14*E14</f>
        <v>454.54545454545456</v>
      </c>
      <c r="L14" s="129"/>
      <c r="M14" s="130"/>
      <c r="R14" s="131"/>
    </row>
    <row r="15" spans="1:18" s="14" customFormat="1" ht="27.95" customHeight="1">
      <c r="A15" s="698" t="s">
        <v>153</v>
      </c>
      <c r="B15" s="698"/>
      <c r="C15" s="2"/>
      <c r="D15" s="3"/>
      <c r="E15" s="3"/>
      <c r="F15" s="3"/>
      <c r="G15" s="314">
        <f>SUM(G14:G14)</f>
        <v>428.57142857142856</v>
      </c>
      <c r="H15" s="314">
        <f>SUM(H14:H14)</f>
        <v>171428.57142857142</v>
      </c>
      <c r="I15" s="118"/>
      <c r="J15" s="110">
        <f>SUM(J14:J14)</f>
        <v>6.4935064935064934</v>
      </c>
      <c r="K15" s="699"/>
      <c r="L15" s="700"/>
      <c r="M15" s="343"/>
      <c r="R15" s="217"/>
    </row>
    <row r="16" spans="1:18" s="330" customFormat="1" ht="30" customHeight="1">
      <c r="A16" s="697" t="s">
        <v>114</v>
      </c>
      <c r="B16" s="697"/>
      <c r="C16" s="697"/>
      <c r="D16" s="697"/>
      <c r="E16" s="697"/>
      <c r="F16" s="697"/>
      <c r="G16" s="697"/>
      <c r="H16" s="697"/>
      <c r="I16" s="697"/>
      <c r="J16" s="697"/>
      <c r="K16" s="697"/>
      <c r="L16" s="697"/>
      <c r="M16" s="329"/>
      <c r="R16" s="331"/>
    </row>
    <row r="17" spans="1:18" s="328" customFormat="1" ht="43.5" customHeight="1">
      <c r="A17" s="325" t="s">
        <v>0</v>
      </c>
      <c r="B17" s="325" t="s">
        <v>13</v>
      </c>
      <c r="C17" s="325" t="s">
        <v>2</v>
      </c>
      <c r="D17" s="325" t="s">
        <v>14</v>
      </c>
      <c r="E17" s="325" t="s">
        <v>4</v>
      </c>
      <c r="F17" s="325" t="s">
        <v>5</v>
      </c>
      <c r="G17" s="325" t="s">
        <v>15</v>
      </c>
      <c r="H17" s="325" t="s">
        <v>6</v>
      </c>
      <c r="I17" s="326" t="s">
        <v>112</v>
      </c>
      <c r="J17" s="325" t="s">
        <v>42</v>
      </c>
      <c r="K17" s="325" t="s">
        <v>110</v>
      </c>
      <c r="L17" s="327" t="s">
        <v>8</v>
      </c>
    </row>
    <row r="18" spans="1:18" s="116" customFormat="1" ht="51.75" customHeight="1">
      <c r="A18" s="1">
        <v>1</v>
      </c>
      <c r="B18" s="125" t="s">
        <v>177</v>
      </c>
      <c r="C18" s="126" t="s">
        <v>139</v>
      </c>
      <c r="D18" s="55">
        <f>D5*3</f>
        <v>15000</v>
      </c>
      <c r="E18" s="127">
        <v>70</v>
      </c>
      <c r="F18" s="128">
        <f>400/E18</f>
        <v>5.7142857142857144</v>
      </c>
      <c r="G18" s="55">
        <f>D18/E18</f>
        <v>214.28571428571428</v>
      </c>
      <c r="H18" s="55">
        <f>G18*F18*E18</f>
        <v>85714.28571428571</v>
      </c>
      <c r="I18" s="127">
        <v>44</v>
      </c>
      <c r="J18" s="56">
        <f>G18/I18</f>
        <v>4.8701298701298699</v>
      </c>
      <c r="K18" s="56">
        <f t="shared" ref="K18" si="4">J18*E18</f>
        <v>340.90909090909088</v>
      </c>
      <c r="L18" s="129"/>
      <c r="M18" s="130"/>
      <c r="R18" s="131"/>
    </row>
    <row r="19" spans="1:18" s="14" customFormat="1" ht="27.95" customHeight="1">
      <c r="A19" s="705" t="s">
        <v>43</v>
      </c>
      <c r="B19" s="705"/>
      <c r="C19" s="2"/>
      <c r="D19" s="3"/>
      <c r="E19" s="3"/>
      <c r="F19" s="3"/>
      <c r="G19" s="314">
        <f>SUM(G18:G18)</f>
        <v>214.28571428571428</v>
      </c>
      <c r="H19" s="314">
        <f>SUM(H18:H18)</f>
        <v>85714.28571428571</v>
      </c>
      <c r="I19" s="118"/>
      <c r="J19" s="110">
        <f>SUM(J18:J18)</f>
        <v>4.8701298701298699</v>
      </c>
      <c r="K19" s="699"/>
      <c r="L19" s="700"/>
    </row>
    <row r="20" spans="1:18" s="14" customFormat="1" ht="29.25" customHeight="1">
      <c r="A20" s="701" t="s">
        <v>182</v>
      </c>
      <c r="B20" s="701"/>
      <c r="C20" s="111"/>
      <c r="D20" s="111"/>
      <c r="E20" s="111"/>
      <c r="F20" s="112"/>
      <c r="G20" s="112">
        <f>SUM(G6+G11+G15+G19)</f>
        <v>1083.9285714285713</v>
      </c>
      <c r="H20" s="112">
        <f>SUM(H6+H11+H15+H19)</f>
        <v>433571.42857142852</v>
      </c>
      <c r="I20" s="119"/>
      <c r="J20" s="113"/>
      <c r="K20" s="114"/>
      <c r="L20" s="114"/>
    </row>
    <row r="21" spans="1:18" s="344" customFormat="1" ht="27.75" customHeight="1">
      <c r="A21" s="693" t="s">
        <v>183</v>
      </c>
      <c r="B21" s="693"/>
      <c r="C21" s="121"/>
      <c r="D21" s="121"/>
      <c r="E21" s="121"/>
      <c r="F21" s="121"/>
      <c r="G21" s="121"/>
      <c r="H21" s="122">
        <f>H20/73.4</f>
        <v>5906.9676917088345</v>
      </c>
      <c r="I21" s="123"/>
      <c r="J21" s="124"/>
      <c r="K21" s="124"/>
      <c r="L21" s="213"/>
    </row>
    <row r="22" spans="1:18" s="142" customFormat="1" ht="31.5" customHeight="1">
      <c r="A22" s="334" t="s">
        <v>181</v>
      </c>
      <c r="B22" s="334"/>
      <c r="C22" s="334"/>
      <c r="D22" s="17"/>
      <c r="E22" s="17" t="s">
        <v>341</v>
      </c>
      <c r="F22" s="17"/>
      <c r="G22" s="17"/>
      <c r="H22" s="17"/>
      <c r="I22" s="17"/>
      <c r="J22" s="17"/>
      <c r="L22" s="17"/>
    </row>
    <row r="23" spans="1:18" s="12" customFormat="1" ht="48.75" customHeight="1">
      <c r="A23" s="145" t="s">
        <v>135</v>
      </c>
      <c r="B23" s="146"/>
      <c r="C23" s="335" t="s">
        <v>21</v>
      </c>
      <c r="F23" s="335" t="s">
        <v>92</v>
      </c>
      <c r="H23" s="170"/>
      <c r="I23" s="336" t="s">
        <v>136</v>
      </c>
      <c r="J23" s="170" t="s">
        <v>22</v>
      </c>
      <c r="K23" s="170"/>
      <c r="L23" s="11"/>
    </row>
    <row r="24" spans="1:18" s="142" customFormat="1" ht="26.25" customHeight="1">
      <c r="A24" s="337"/>
      <c r="B24" s="338"/>
      <c r="C24" s="337" t="s">
        <v>116</v>
      </c>
      <c r="D24" s="337"/>
      <c r="E24" s="337"/>
      <c r="F24" s="142" t="s">
        <v>23</v>
      </c>
      <c r="G24" s="337"/>
      <c r="H24" s="339"/>
      <c r="I24" s="337"/>
      <c r="J24" s="339" t="s">
        <v>24</v>
      </c>
      <c r="K24" s="340"/>
      <c r="L24" s="341" t="s">
        <v>44</v>
      </c>
    </row>
  </sheetData>
  <mergeCells count="16">
    <mergeCell ref="A7:L7"/>
    <mergeCell ref="A1:L1"/>
    <mergeCell ref="A2:L2"/>
    <mergeCell ref="A3:L3"/>
    <mergeCell ref="A6:B6"/>
    <mergeCell ref="K6:L6"/>
    <mergeCell ref="A19:B19"/>
    <mergeCell ref="K19:L19"/>
    <mergeCell ref="A20:B20"/>
    <mergeCell ref="A21:B21"/>
    <mergeCell ref="A11:B11"/>
    <mergeCell ref="K11:L11"/>
    <mergeCell ref="A12:L12"/>
    <mergeCell ref="A15:B15"/>
    <mergeCell ref="K15:L15"/>
    <mergeCell ref="A16:L16"/>
  </mergeCells>
  <printOptions horizontalCentered="1"/>
  <pageMargins left="0.35" right="0.33" top="0.32" bottom="0.28999999999999998" header="0.17" footer="0.18"/>
  <pageSetup paperSize="9" scale="54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 tint="0.34998626667073579"/>
  </sheetPr>
  <dimension ref="A1:R27"/>
  <sheetViews>
    <sheetView rightToLeft="1" view="pageBreakPreview" zoomScale="60" workbookViewId="0">
      <selection activeCell="E25" sqref="E25"/>
    </sheetView>
  </sheetViews>
  <sheetFormatPr defaultColWidth="9.140625" defaultRowHeight="15"/>
  <cols>
    <col min="1" max="1" width="7.85546875" style="59" customWidth="1"/>
    <col min="2" max="2" width="61" style="59" customWidth="1"/>
    <col min="3" max="3" width="10" style="59" customWidth="1"/>
    <col min="4" max="4" width="13" style="59" customWidth="1"/>
    <col min="5" max="5" width="11.85546875" style="59" customWidth="1"/>
    <col min="6" max="6" width="14.5703125" style="59" customWidth="1"/>
    <col min="7" max="7" width="14.7109375" style="59" customWidth="1"/>
    <col min="8" max="8" width="18.42578125" style="59" customWidth="1"/>
    <col min="9" max="9" width="12.42578125" style="120" customWidth="1"/>
    <col min="10" max="10" width="13.140625" style="117" customWidth="1"/>
    <col min="11" max="11" width="12.28515625" style="117" customWidth="1"/>
    <col min="12" max="12" width="66.140625" style="59" customWidth="1"/>
    <col min="13" max="13" width="10.7109375" style="59" bestFit="1" customWidth="1"/>
    <col min="14" max="14" width="17.5703125" style="59" customWidth="1"/>
    <col min="15" max="15" width="17" style="59" customWidth="1"/>
    <col min="16" max="16" width="24.140625" style="59" customWidth="1"/>
    <col min="17" max="17" width="9.140625" style="59"/>
    <col min="18" max="18" width="11.7109375" style="59" customWidth="1"/>
    <col min="19" max="19" width="9.140625" style="59"/>
    <col min="20" max="20" width="13.42578125" style="59" customWidth="1"/>
    <col min="21" max="16384" width="9.140625" style="59"/>
  </cols>
  <sheetData>
    <row r="1" spans="1:18" ht="53.25" customHeight="1">
      <c r="A1" s="690" t="s">
        <v>179</v>
      </c>
      <c r="B1" s="690"/>
      <c r="C1" s="690"/>
      <c r="D1" s="690"/>
      <c r="E1" s="690"/>
      <c r="F1" s="690"/>
      <c r="G1" s="690"/>
      <c r="H1" s="690"/>
      <c r="I1" s="690"/>
      <c r="J1" s="690"/>
      <c r="K1" s="690"/>
      <c r="L1" s="690"/>
    </row>
    <row r="2" spans="1:18" ht="27.75" customHeight="1">
      <c r="A2" s="691" t="s">
        <v>102</v>
      </c>
      <c r="B2" s="691"/>
      <c r="C2" s="691"/>
      <c r="D2" s="691"/>
      <c r="E2" s="691"/>
      <c r="F2" s="691"/>
      <c r="G2" s="691"/>
      <c r="H2" s="691"/>
      <c r="I2" s="691"/>
      <c r="J2" s="691"/>
      <c r="K2" s="691"/>
      <c r="L2" s="691"/>
      <c r="N2" s="7"/>
    </row>
    <row r="3" spans="1:18" s="70" customFormat="1" ht="30" customHeight="1">
      <c r="A3" s="692" t="s">
        <v>46</v>
      </c>
      <c r="B3" s="692"/>
      <c r="C3" s="692"/>
      <c r="D3" s="692"/>
      <c r="E3" s="692"/>
      <c r="F3" s="692"/>
      <c r="G3" s="692"/>
      <c r="H3" s="692"/>
      <c r="I3" s="692"/>
      <c r="J3" s="692"/>
      <c r="K3" s="692"/>
      <c r="L3" s="692"/>
    </row>
    <row r="4" spans="1:18" s="328" customFormat="1" ht="43.5" customHeight="1">
      <c r="A4" s="325" t="s">
        <v>0</v>
      </c>
      <c r="B4" s="325" t="s">
        <v>1</v>
      </c>
      <c r="C4" s="325" t="s">
        <v>2</v>
      </c>
      <c r="D4" s="325" t="s">
        <v>3</v>
      </c>
      <c r="E4" s="325" t="s">
        <v>4</v>
      </c>
      <c r="F4" s="325" t="s">
        <v>5</v>
      </c>
      <c r="G4" s="325" t="s">
        <v>25</v>
      </c>
      <c r="H4" s="325" t="s">
        <v>26</v>
      </c>
      <c r="I4" s="326" t="s">
        <v>7</v>
      </c>
      <c r="J4" s="325" t="s">
        <v>42</v>
      </c>
      <c r="K4" s="325" t="s">
        <v>110</v>
      </c>
      <c r="L4" s="327" t="s">
        <v>8</v>
      </c>
    </row>
    <row r="5" spans="1:18" s="115" customFormat="1" ht="42" customHeight="1">
      <c r="A5" s="127">
        <v>1</v>
      </c>
      <c r="B5" s="125" t="s">
        <v>185</v>
      </c>
      <c r="C5" s="127" t="s">
        <v>12</v>
      </c>
      <c r="D5" s="55">
        <v>5000</v>
      </c>
      <c r="E5" s="21"/>
      <c r="F5" s="132"/>
      <c r="G5" s="55"/>
      <c r="H5" s="55"/>
      <c r="I5" s="127"/>
      <c r="J5" s="56"/>
      <c r="K5" s="55"/>
      <c r="L5" s="342"/>
    </row>
    <row r="6" spans="1:18" s="14" customFormat="1" ht="27.95" customHeight="1">
      <c r="A6" s="702" t="s">
        <v>111</v>
      </c>
      <c r="B6" s="702"/>
      <c r="C6" s="2"/>
      <c r="D6" s="3"/>
      <c r="E6" s="3"/>
      <c r="F6" s="3"/>
      <c r="G6" s="314">
        <f>SUM(G5:G5)</f>
        <v>0</v>
      </c>
      <c r="H6" s="4">
        <f>SUM(H5:H5)</f>
        <v>0</v>
      </c>
      <c r="I6" s="118"/>
      <c r="J6" s="313">
        <f>SUM(J5:J5)</f>
        <v>0</v>
      </c>
      <c r="K6" s="703"/>
      <c r="L6" s="704"/>
    </row>
    <row r="7" spans="1:18" s="14" customFormat="1" ht="30" customHeight="1">
      <c r="A7" s="697" t="s">
        <v>47</v>
      </c>
      <c r="B7" s="697"/>
      <c r="C7" s="697"/>
      <c r="D7" s="697"/>
      <c r="E7" s="697"/>
      <c r="F7" s="697"/>
      <c r="G7" s="697"/>
      <c r="H7" s="697"/>
      <c r="I7" s="697"/>
      <c r="J7" s="697"/>
      <c r="K7" s="697"/>
      <c r="L7" s="697"/>
    </row>
    <row r="8" spans="1:18" s="328" customFormat="1" ht="43.5" customHeight="1">
      <c r="A8" s="325" t="s">
        <v>0</v>
      </c>
      <c r="B8" s="325" t="s">
        <v>1</v>
      </c>
      <c r="C8" s="325" t="s">
        <v>2</v>
      </c>
      <c r="D8" s="325" t="s">
        <v>3</v>
      </c>
      <c r="E8" s="325" t="s">
        <v>4</v>
      </c>
      <c r="F8" s="325" t="s">
        <v>5</v>
      </c>
      <c r="G8" s="325" t="s">
        <v>25</v>
      </c>
      <c r="H8" s="325" t="s">
        <v>26</v>
      </c>
      <c r="I8" s="326" t="s">
        <v>7</v>
      </c>
      <c r="J8" s="325" t="s">
        <v>42</v>
      </c>
      <c r="K8" s="325" t="s">
        <v>110</v>
      </c>
      <c r="L8" s="327" t="s">
        <v>8</v>
      </c>
    </row>
    <row r="9" spans="1:18" s="116" customFormat="1" ht="53.25" customHeight="1">
      <c r="A9" s="1">
        <v>1</v>
      </c>
      <c r="B9" s="125" t="s">
        <v>177</v>
      </c>
      <c r="C9" s="126" t="s">
        <v>139</v>
      </c>
      <c r="D9" s="55">
        <f>D5*6</f>
        <v>30000</v>
      </c>
      <c r="E9" s="127">
        <v>70</v>
      </c>
      <c r="F9" s="133">
        <f>400/E9</f>
        <v>5.7142857142857144</v>
      </c>
      <c r="G9" s="55">
        <f t="shared" ref="G9:G11" si="0">D9/E9</f>
        <v>428.57142857142856</v>
      </c>
      <c r="H9" s="55">
        <f>(G9*F9*E9)</f>
        <v>171428.57142857142</v>
      </c>
      <c r="I9" s="127">
        <v>66</v>
      </c>
      <c r="J9" s="56">
        <f t="shared" ref="J9:J10" si="1">G9/I9</f>
        <v>6.4935064935064934</v>
      </c>
      <c r="K9" s="55">
        <f>J9*E9</f>
        <v>454.54545454545456</v>
      </c>
      <c r="L9" s="210"/>
      <c r="M9" s="130"/>
      <c r="R9" s="131"/>
    </row>
    <row r="10" spans="1:18" s="310" customFormat="1" ht="22.5" customHeight="1">
      <c r="A10" s="51">
        <v>2</v>
      </c>
      <c r="B10" s="125" t="s">
        <v>145</v>
      </c>
      <c r="C10" s="322" t="s">
        <v>142</v>
      </c>
      <c r="D10" s="21">
        <v>3</v>
      </c>
      <c r="E10" s="21">
        <v>1</v>
      </c>
      <c r="F10" s="323">
        <f>66*400</f>
        <v>26400</v>
      </c>
      <c r="G10" s="15">
        <f>D10*66</f>
        <v>198</v>
      </c>
      <c r="H10" s="15">
        <f>G10*400</f>
        <v>79200</v>
      </c>
      <c r="I10" s="21">
        <v>66</v>
      </c>
      <c r="J10" s="321">
        <f t="shared" si="1"/>
        <v>3</v>
      </c>
      <c r="K10" s="15">
        <f>J10*E10</f>
        <v>3</v>
      </c>
      <c r="L10" s="347" t="s">
        <v>146</v>
      </c>
      <c r="M10" s="309"/>
      <c r="R10" s="311"/>
    </row>
    <row r="11" spans="1:18" s="116" customFormat="1" ht="25.5" customHeight="1">
      <c r="A11" s="1">
        <v>3</v>
      </c>
      <c r="B11" s="125" t="s">
        <v>113</v>
      </c>
      <c r="C11" s="21" t="s">
        <v>12</v>
      </c>
      <c r="D11" s="55">
        <f>D5</f>
        <v>5000</v>
      </c>
      <c r="E11" s="127">
        <v>400</v>
      </c>
      <c r="F11" s="133">
        <f>400/E11</f>
        <v>1</v>
      </c>
      <c r="G11" s="55">
        <f t="shared" si="0"/>
        <v>12.5</v>
      </c>
      <c r="H11" s="55">
        <f>(G11*F11*E11)</f>
        <v>5000</v>
      </c>
      <c r="I11" s="127">
        <v>66</v>
      </c>
      <c r="J11" s="56">
        <f>G11/I11</f>
        <v>0.18939393939393939</v>
      </c>
      <c r="K11" s="55">
        <f t="shared" ref="K11" si="2">J11*E11</f>
        <v>75.757575757575751</v>
      </c>
      <c r="L11" s="345"/>
      <c r="M11" s="130"/>
      <c r="R11" s="131"/>
    </row>
    <row r="12" spans="1:18" s="14" customFormat="1" ht="27.95" customHeight="1">
      <c r="A12" s="694" t="s">
        <v>154</v>
      </c>
      <c r="B12" s="694"/>
      <c r="C12" s="2"/>
      <c r="D12" s="3"/>
      <c r="E12" s="3"/>
      <c r="F12" s="3"/>
      <c r="G12" s="314">
        <f>SUM(G9:G11)</f>
        <v>639.07142857142856</v>
      </c>
      <c r="H12" s="314">
        <f>SUM(H9:H11)</f>
        <v>255628.57142857142</v>
      </c>
      <c r="I12" s="118"/>
      <c r="J12" s="211">
        <f>SUM(J9:J11)</f>
        <v>9.6829004329004338</v>
      </c>
      <c r="K12" s="695"/>
      <c r="L12" s="696"/>
      <c r="M12" s="343"/>
      <c r="R12" s="217"/>
    </row>
    <row r="13" spans="1:18" ht="30" customHeight="1">
      <c r="A13" s="697" t="s">
        <v>27</v>
      </c>
      <c r="B13" s="697"/>
      <c r="C13" s="697"/>
      <c r="D13" s="697"/>
      <c r="E13" s="697"/>
      <c r="F13" s="697"/>
      <c r="G13" s="697"/>
      <c r="H13" s="697"/>
      <c r="I13" s="697"/>
      <c r="J13" s="697"/>
      <c r="K13" s="697"/>
      <c r="L13" s="697"/>
    </row>
    <row r="14" spans="1:18" s="328" customFormat="1" ht="43.5" customHeight="1">
      <c r="A14" s="325" t="s">
        <v>0</v>
      </c>
      <c r="B14" s="325" t="s">
        <v>1</v>
      </c>
      <c r="C14" s="325" t="s">
        <v>2</v>
      </c>
      <c r="D14" s="325" t="s">
        <v>3</v>
      </c>
      <c r="E14" s="325" t="s">
        <v>4</v>
      </c>
      <c r="F14" s="325" t="s">
        <v>5</v>
      </c>
      <c r="G14" s="325" t="s">
        <v>25</v>
      </c>
      <c r="H14" s="325" t="s">
        <v>26</v>
      </c>
      <c r="I14" s="326" t="s">
        <v>16</v>
      </c>
      <c r="J14" s="325" t="s">
        <v>17</v>
      </c>
      <c r="K14" s="325" t="s">
        <v>110</v>
      </c>
      <c r="L14" s="327" t="s">
        <v>8</v>
      </c>
    </row>
    <row r="15" spans="1:18" s="116" customFormat="1" ht="42" customHeight="1">
      <c r="A15" s="1">
        <v>1</v>
      </c>
      <c r="B15" s="125" t="s">
        <v>177</v>
      </c>
      <c r="C15" s="126" t="s">
        <v>139</v>
      </c>
      <c r="D15" s="55">
        <f>D5*6</f>
        <v>30000</v>
      </c>
      <c r="E15" s="127">
        <v>70</v>
      </c>
      <c r="F15" s="128">
        <f>400/E15</f>
        <v>5.7142857142857144</v>
      </c>
      <c r="G15" s="55">
        <f>D15/E15</f>
        <v>428.57142857142856</v>
      </c>
      <c r="H15" s="55">
        <f>G15*F15*E15</f>
        <v>171428.57142857142</v>
      </c>
      <c r="I15" s="127">
        <v>66</v>
      </c>
      <c r="J15" s="56">
        <f>G15/I15</f>
        <v>6.4935064935064934</v>
      </c>
      <c r="K15" s="56">
        <f t="shared" ref="K15" si="3">J15*E15</f>
        <v>454.54545454545456</v>
      </c>
      <c r="L15" s="129"/>
      <c r="M15" s="130"/>
      <c r="R15" s="131"/>
    </row>
    <row r="16" spans="1:18" s="310" customFormat="1" ht="22.5" customHeight="1">
      <c r="A16" s="51">
        <v>2</v>
      </c>
      <c r="B16" s="125" t="s">
        <v>145</v>
      </c>
      <c r="C16" s="322" t="s">
        <v>142</v>
      </c>
      <c r="D16" s="21">
        <v>3</v>
      </c>
      <c r="E16" s="21">
        <v>1</v>
      </c>
      <c r="F16" s="323">
        <f>66*400</f>
        <v>26400</v>
      </c>
      <c r="G16" s="15">
        <f>D16*66</f>
        <v>198</v>
      </c>
      <c r="H16" s="15">
        <f>G16*400</f>
        <v>79200</v>
      </c>
      <c r="I16" s="21">
        <v>66</v>
      </c>
      <c r="J16" s="321">
        <f t="shared" ref="J16" si="4">G16/I16</f>
        <v>3</v>
      </c>
      <c r="K16" s="15">
        <f>J16*E16</f>
        <v>3</v>
      </c>
      <c r="L16" s="347" t="s">
        <v>146</v>
      </c>
      <c r="M16" s="309"/>
      <c r="R16" s="311"/>
    </row>
    <row r="17" spans="1:18" s="14" customFormat="1" ht="27.95" customHeight="1">
      <c r="A17" s="698" t="s">
        <v>153</v>
      </c>
      <c r="B17" s="698"/>
      <c r="C17" s="2"/>
      <c r="D17" s="3"/>
      <c r="E17" s="3"/>
      <c r="F17" s="3"/>
      <c r="G17" s="314">
        <f>SUM(G15:G15)</f>
        <v>428.57142857142856</v>
      </c>
      <c r="H17" s="314">
        <f>SUM(H15:H16)</f>
        <v>250628.57142857142</v>
      </c>
      <c r="I17" s="118"/>
      <c r="J17" s="110">
        <f>SUM(J15:J15)</f>
        <v>6.4935064935064934</v>
      </c>
      <c r="K17" s="699"/>
      <c r="L17" s="700"/>
      <c r="M17" s="343"/>
      <c r="R17" s="217"/>
    </row>
    <row r="18" spans="1:18" s="330" customFormat="1" ht="30" customHeight="1">
      <c r="A18" s="697" t="s">
        <v>114</v>
      </c>
      <c r="B18" s="697"/>
      <c r="C18" s="697"/>
      <c r="D18" s="697"/>
      <c r="E18" s="697"/>
      <c r="F18" s="697"/>
      <c r="G18" s="697"/>
      <c r="H18" s="697"/>
      <c r="I18" s="697"/>
      <c r="J18" s="697"/>
      <c r="K18" s="697"/>
      <c r="L18" s="697"/>
      <c r="M18" s="329"/>
      <c r="R18" s="331"/>
    </row>
    <row r="19" spans="1:18" s="328" customFormat="1" ht="43.5" customHeight="1">
      <c r="A19" s="325" t="s">
        <v>0</v>
      </c>
      <c r="B19" s="325" t="s">
        <v>13</v>
      </c>
      <c r="C19" s="325" t="s">
        <v>2</v>
      </c>
      <c r="D19" s="325" t="s">
        <v>14</v>
      </c>
      <c r="E19" s="325" t="s">
        <v>4</v>
      </c>
      <c r="F19" s="325" t="s">
        <v>5</v>
      </c>
      <c r="G19" s="325" t="s">
        <v>15</v>
      </c>
      <c r="H19" s="325" t="s">
        <v>6</v>
      </c>
      <c r="I19" s="326" t="s">
        <v>112</v>
      </c>
      <c r="J19" s="325" t="s">
        <v>42</v>
      </c>
      <c r="K19" s="325" t="s">
        <v>110</v>
      </c>
      <c r="L19" s="327" t="s">
        <v>8</v>
      </c>
    </row>
    <row r="20" spans="1:18" s="116" customFormat="1" ht="48" customHeight="1">
      <c r="A20" s="1">
        <v>1</v>
      </c>
      <c r="B20" s="125" t="s">
        <v>177</v>
      </c>
      <c r="C20" s="126" t="s">
        <v>139</v>
      </c>
      <c r="D20" s="55">
        <f>D5*3</f>
        <v>15000</v>
      </c>
      <c r="E20" s="127">
        <v>70</v>
      </c>
      <c r="F20" s="128">
        <f>400/E20</f>
        <v>5.7142857142857144</v>
      </c>
      <c r="G20" s="55">
        <f>D20/E20</f>
        <v>214.28571428571428</v>
      </c>
      <c r="H20" s="55">
        <f>G20*F20*E20</f>
        <v>85714.28571428571</v>
      </c>
      <c r="I20" s="127">
        <v>44</v>
      </c>
      <c r="J20" s="56">
        <f>G20/I20</f>
        <v>4.8701298701298699</v>
      </c>
      <c r="K20" s="56">
        <f t="shared" ref="K20" si="5">J20*E20</f>
        <v>340.90909090909088</v>
      </c>
      <c r="L20" s="129"/>
      <c r="M20" s="130"/>
      <c r="R20" s="131"/>
    </row>
    <row r="21" spans="1:18" s="310" customFormat="1" ht="22.5" customHeight="1">
      <c r="A21" s="51">
        <v>2</v>
      </c>
      <c r="B21" s="125" t="s">
        <v>145</v>
      </c>
      <c r="C21" s="322" t="s">
        <v>142</v>
      </c>
      <c r="D21" s="21">
        <v>3</v>
      </c>
      <c r="E21" s="21">
        <v>1</v>
      </c>
      <c r="F21" s="323">
        <f>66*400</f>
        <v>26400</v>
      </c>
      <c r="G21" s="15">
        <f>D21*66</f>
        <v>198</v>
      </c>
      <c r="H21" s="15">
        <f>G21*400</f>
        <v>79200</v>
      </c>
      <c r="I21" s="21">
        <v>44</v>
      </c>
      <c r="J21" s="321">
        <f t="shared" ref="J21" si="6">G21/I21</f>
        <v>4.5</v>
      </c>
      <c r="K21" s="15">
        <f>J21*E21</f>
        <v>4.5</v>
      </c>
      <c r="L21" s="347" t="s">
        <v>146</v>
      </c>
      <c r="M21" s="309"/>
      <c r="R21" s="311"/>
    </row>
    <row r="22" spans="1:18" s="14" customFormat="1" ht="27.95" customHeight="1">
      <c r="A22" s="705" t="s">
        <v>43</v>
      </c>
      <c r="B22" s="705"/>
      <c r="C22" s="2"/>
      <c r="D22" s="3"/>
      <c r="E22" s="3"/>
      <c r="F22" s="3"/>
      <c r="G22" s="314">
        <f>SUM(G20:G21)</f>
        <v>412.28571428571428</v>
      </c>
      <c r="H22" s="314">
        <f>SUM(H20:H21)</f>
        <v>164914.28571428571</v>
      </c>
      <c r="I22" s="118"/>
      <c r="J22" s="110">
        <f>SUM(J20:J21)</f>
        <v>9.370129870129869</v>
      </c>
      <c r="K22" s="699"/>
      <c r="L22" s="700"/>
    </row>
    <row r="23" spans="1:18" s="14" customFormat="1" ht="29.25" customHeight="1">
      <c r="A23" s="701" t="s">
        <v>151</v>
      </c>
      <c r="B23" s="701"/>
      <c r="C23" s="111"/>
      <c r="D23" s="111"/>
      <c r="E23" s="111"/>
      <c r="F23" s="112"/>
      <c r="G23" s="112">
        <f>SUM(G6+G12+G17+G22)</f>
        <v>1479.9285714285713</v>
      </c>
      <c r="H23" s="112">
        <f>SUM(H6+H12+H17+H22)</f>
        <v>671171.42857142852</v>
      </c>
      <c r="I23" s="119"/>
      <c r="J23" s="113"/>
      <c r="K23" s="114"/>
      <c r="L23" s="114"/>
    </row>
    <row r="24" spans="1:18" s="344" customFormat="1" ht="27.75" customHeight="1">
      <c r="A24" s="693" t="s">
        <v>152</v>
      </c>
      <c r="B24" s="693"/>
      <c r="C24" s="121"/>
      <c r="D24" s="121"/>
      <c r="E24" s="121"/>
      <c r="F24" s="121"/>
      <c r="G24" s="121"/>
      <c r="H24" s="122">
        <f>H23/73.4</f>
        <v>9144.0249124172824</v>
      </c>
      <c r="I24" s="123"/>
      <c r="J24" s="124"/>
      <c r="K24" s="124"/>
      <c r="L24" s="213"/>
    </row>
    <row r="25" spans="1:18" s="142" customFormat="1" ht="31.5" customHeight="1">
      <c r="A25" s="334" t="s">
        <v>181</v>
      </c>
      <c r="B25" s="334"/>
      <c r="C25" s="334"/>
      <c r="D25" s="17"/>
      <c r="E25" s="17" t="s">
        <v>341</v>
      </c>
      <c r="F25" s="17"/>
      <c r="G25" s="17"/>
      <c r="H25" s="17"/>
      <c r="I25" s="98"/>
      <c r="J25" s="17"/>
      <c r="L25" s="17"/>
    </row>
    <row r="26" spans="1:18" s="12" customFormat="1" ht="48.75" customHeight="1">
      <c r="A26" s="145" t="s">
        <v>135</v>
      </c>
      <c r="B26" s="146"/>
      <c r="C26" s="335" t="s">
        <v>21</v>
      </c>
      <c r="F26" s="335" t="s">
        <v>92</v>
      </c>
      <c r="H26" s="170"/>
      <c r="I26" s="336" t="s">
        <v>136</v>
      </c>
      <c r="J26" s="170" t="s">
        <v>22</v>
      </c>
      <c r="K26" s="170"/>
      <c r="L26" s="11"/>
    </row>
    <row r="27" spans="1:18" s="142" customFormat="1" ht="26.25" customHeight="1">
      <c r="A27" s="337"/>
      <c r="B27" s="338"/>
      <c r="C27" s="337" t="s">
        <v>116</v>
      </c>
      <c r="D27" s="337"/>
      <c r="E27" s="337"/>
      <c r="F27" s="142" t="s">
        <v>23</v>
      </c>
      <c r="G27" s="337"/>
      <c r="H27" s="339"/>
      <c r="I27" s="337"/>
      <c r="J27" s="339" t="s">
        <v>24</v>
      </c>
      <c r="K27" s="340"/>
      <c r="L27" s="341" t="s">
        <v>44</v>
      </c>
    </row>
  </sheetData>
  <mergeCells count="16">
    <mergeCell ref="A7:L7"/>
    <mergeCell ref="A1:L1"/>
    <mergeCell ref="A2:L2"/>
    <mergeCell ref="A3:L3"/>
    <mergeCell ref="A6:B6"/>
    <mergeCell ref="K6:L6"/>
    <mergeCell ref="A22:B22"/>
    <mergeCell ref="K22:L22"/>
    <mergeCell ref="A23:B23"/>
    <mergeCell ref="A24:B24"/>
    <mergeCell ref="A12:B12"/>
    <mergeCell ref="K12:L12"/>
    <mergeCell ref="A13:L13"/>
    <mergeCell ref="A17:B17"/>
    <mergeCell ref="K17:L17"/>
    <mergeCell ref="A18:L18"/>
  </mergeCells>
  <printOptions horizontalCentered="1"/>
  <pageMargins left="0.35" right="0.33" top="0.32" bottom="0.28999999999999998" header="0.17" footer="0.18"/>
  <pageSetup paperSize="9" scale="54" orientation="landscape" r:id="rId1"/>
  <ignoredErrors>
    <ignoredError sqref="F21:H21 F10:H10" formula="1"/>
  </ignoredError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 tint="0.34998626667073579"/>
  </sheetPr>
  <dimension ref="A1:R26"/>
  <sheetViews>
    <sheetView rightToLeft="1" view="pageBreakPreview" topLeftCell="A13" zoomScale="60" workbookViewId="0">
      <selection activeCell="A22" sqref="A22:B22"/>
    </sheetView>
  </sheetViews>
  <sheetFormatPr defaultColWidth="9.140625" defaultRowHeight="15"/>
  <cols>
    <col min="1" max="1" width="7.85546875" style="59" customWidth="1"/>
    <col min="2" max="2" width="61" style="59" customWidth="1"/>
    <col min="3" max="3" width="10" style="59" customWidth="1"/>
    <col min="4" max="4" width="13" style="59" customWidth="1"/>
    <col min="5" max="5" width="11.85546875" style="59" customWidth="1"/>
    <col min="6" max="6" width="14.5703125" style="59" customWidth="1"/>
    <col min="7" max="7" width="14.7109375" style="59" customWidth="1"/>
    <col min="8" max="8" width="18.42578125" style="59" customWidth="1"/>
    <col min="9" max="9" width="12.42578125" style="120" customWidth="1"/>
    <col min="10" max="10" width="13.140625" style="117" customWidth="1"/>
    <col min="11" max="11" width="12.28515625" style="117" customWidth="1"/>
    <col min="12" max="12" width="66.140625" style="59" customWidth="1"/>
    <col min="13" max="13" width="10.7109375" style="59" bestFit="1" customWidth="1"/>
    <col min="14" max="14" width="17.5703125" style="59" customWidth="1"/>
    <col min="15" max="15" width="17" style="59" customWidth="1"/>
    <col min="16" max="16" width="24.140625" style="59" customWidth="1"/>
    <col min="17" max="17" width="9.140625" style="59"/>
    <col min="18" max="18" width="11.7109375" style="59" customWidth="1"/>
    <col min="19" max="19" width="9.140625" style="59"/>
    <col min="20" max="20" width="13.42578125" style="59" customWidth="1"/>
    <col min="21" max="16384" width="9.140625" style="59"/>
  </cols>
  <sheetData>
    <row r="1" spans="1:18" ht="60.75" customHeight="1">
      <c r="A1" s="706" t="s">
        <v>138</v>
      </c>
      <c r="B1" s="706"/>
      <c r="C1" s="706"/>
      <c r="D1" s="706"/>
      <c r="E1" s="706"/>
      <c r="F1" s="706"/>
      <c r="G1" s="706"/>
      <c r="H1" s="706"/>
      <c r="I1" s="706"/>
      <c r="J1" s="706"/>
      <c r="K1" s="706"/>
      <c r="L1" s="706"/>
    </row>
    <row r="2" spans="1:18" ht="27.75" customHeight="1">
      <c r="A2" s="691" t="s">
        <v>102</v>
      </c>
      <c r="B2" s="691"/>
      <c r="C2" s="691"/>
      <c r="D2" s="691"/>
      <c r="E2" s="691"/>
      <c r="F2" s="691"/>
      <c r="G2" s="691"/>
      <c r="H2" s="691"/>
      <c r="I2" s="691"/>
      <c r="J2" s="691"/>
      <c r="K2" s="691"/>
      <c r="L2" s="691"/>
      <c r="N2" s="7"/>
    </row>
    <row r="3" spans="1:18" s="70" customFormat="1" ht="30" customHeight="1">
      <c r="A3" s="692" t="s">
        <v>46</v>
      </c>
      <c r="B3" s="692"/>
      <c r="C3" s="692"/>
      <c r="D3" s="692"/>
      <c r="E3" s="692"/>
      <c r="F3" s="692"/>
      <c r="G3" s="692"/>
      <c r="H3" s="692"/>
      <c r="I3" s="692"/>
      <c r="J3" s="692"/>
      <c r="K3" s="692"/>
      <c r="L3" s="692"/>
    </row>
    <row r="4" spans="1:18" s="328" customFormat="1" ht="43.5" customHeight="1">
      <c r="A4" s="325" t="s">
        <v>0</v>
      </c>
      <c r="B4" s="325" t="s">
        <v>1</v>
      </c>
      <c r="C4" s="325" t="s">
        <v>2</v>
      </c>
      <c r="D4" s="325" t="s">
        <v>3</v>
      </c>
      <c r="E4" s="325" t="s">
        <v>4</v>
      </c>
      <c r="F4" s="325" t="s">
        <v>5</v>
      </c>
      <c r="G4" s="325" t="s">
        <v>25</v>
      </c>
      <c r="H4" s="325" t="s">
        <v>26</v>
      </c>
      <c r="I4" s="326" t="s">
        <v>7</v>
      </c>
      <c r="J4" s="325" t="s">
        <v>42</v>
      </c>
      <c r="K4" s="325" t="s">
        <v>110</v>
      </c>
      <c r="L4" s="327" t="s">
        <v>8</v>
      </c>
    </row>
    <row r="5" spans="1:18" s="115" customFormat="1" ht="42.75" customHeight="1">
      <c r="A5" s="127">
        <v>1</v>
      </c>
      <c r="B5" s="125" t="s">
        <v>185</v>
      </c>
      <c r="C5" s="127" t="s">
        <v>12</v>
      </c>
      <c r="D5" s="55">
        <v>19000</v>
      </c>
      <c r="E5" s="21"/>
      <c r="F5" s="132"/>
      <c r="G5" s="55"/>
      <c r="H5" s="55"/>
      <c r="I5" s="127"/>
      <c r="J5" s="56"/>
      <c r="K5" s="55"/>
      <c r="L5" s="342"/>
    </row>
    <row r="6" spans="1:18" s="14" customFormat="1" ht="27.95" customHeight="1">
      <c r="A6" s="702" t="s">
        <v>111</v>
      </c>
      <c r="B6" s="702"/>
      <c r="C6" s="2"/>
      <c r="D6" s="3"/>
      <c r="E6" s="3"/>
      <c r="F6" s="3"/>
      <c r="G6" s="314">
        <f>SUM(G5:G5)</f>
        <v>0</v>
      </c>
      <c r="H6" s="4">
        <f>SUM(H5:H5)</f>
        <v>0</v>
      </c>
      <c r="I6" s="118"/>
      <c r="J6" s="313">
        <f>SUM(J5:J5)</f>
        <v>0</v>
      </c>
      <c r="K6" s="703"/>
      <c r="L6" s="704"/>
    </row>
    <row r="7" spans="1:18" s="14" customFormat="1" ht="30" customHeight="1">
      <c r="A7" s="697" t="s">
        <v>47</v>
      </c>
      <c r="B7" s="697"/>
      <c r="C7" s="697"/>
      <c r="D7" s="697"/>
      <c r="E7" s="697"/>
      <c r="F7" s="697"/>
      <c r="G7" s="697"/>
      <c r="H7" s="697"/>
      <c r="I7" s="697"/>
      <c r="J7" s="697"/>
      <c r="K7" s="697"/>
      <c r="L7" s="697"/>
    </row>
    <row r="8" spans="1:18" s="328" customFormat="1" ht="43.5" customHeight="1">
      <c r="A8" s="325" t="s">
        <v>0</v>
      </c>
      <c r="B8" s="325" t="s">
        <v>1</v>
      </c>
      <c r="C8" s="325" t="s">
        <v>2</v>
      </c>
      <c r="D8" s="325" t="s">
        <v>3</v>
      </c>
      <c r="E8" s="325" t="s">
        <v>4</v>
      </c>
      <c r="F8" s="325" t="s">
        <v>5</v>
      </c>
      <c r="G8" s="325" t="s">
        <v>25</v>
      </c>
      <c r="H8" s="325" t="s">
        <v>26</v>
      </c>
      <c r="I8" s="326" t="s">
        <v>7</v>
      </c>
      <c r="J8" s="325" t="s">
        <v>42</v>
      </c>
      <c r="K8" s="325" t="s">
        <v>110</v>
      </c>
      <c r="L8" s="327" t="s">
        <v>8</v>
      </c>
    </row>
    <row r="9" spans="1:18" s="116" customFormat="1" ht="39.75" customHeight="1">
      <c r="A9" s="1">
        <v>1</v>
      </c>
      <c r="B9" s="125" t="s">
        <v>177</v>
      </c>
      <c r="C9" s="126" t="s">
        <v>139</v>
      </c>
      <c r="D9" s="55">
        <f>D5*6</f>
        <v>114000</v>
      </c>
      <c r="E9" s="127">
        <v>250</v>
      </c>
      <c r="F9" s="133">
        <f>400/E9</f>
        <v>1.6</v>
      </c>
      <c r="G9" s="55">
        <f t="shared" ref="G9:G10" si="0">D9/E9</f>
        <v>456</v>
      </c>
      <c r="H9" s="55">
        <f>(G9*F9*E9)</f>
        <v>182400</v>
      </c>
      <c r="I9" s="127">
        <v>66</v>
      </c>
      <c r="J9" s="56">
        <f t="shared" ref="J9" si="1">G9/I9</f>
        <v>6.9090909090909092</v>
      </c>
      <c r="K9" s="55">
        <f>J9*E9</f>
        <v>1727.2727272727273</v>
      </c>
      <c r="L9" s="210" t="s">
        <v>186</v>
      </c>
      <c r="M9" s="130"/>
      <c r="R9" s="131"/>
    </row>
    <row r="10" spans="1:18" s="116" customFormat="1" ht="25.5" customHeight="1">
      <c r="A10" s="1">
        <v>2</v>
      </c>
      <c r="B10" s="125" t="s">
        <v>113</v>
      </c>
      <c r="C10" s="21" t="s">
        <v>12</v>
      </c>
      <c r="D10" s="55">
        <f>D5</f>
        <v>19000</v>
      </c>
      <c r="E10" s="127">
        <v>400</v>
      </c>
      <c r="F10" s="133">
        <f>400/E10</f>
        <v>1</v>
      </c>
      <c r="G10" s="55">
        <f t="shared" si="0"/>
        <v>47.5</v>
      </c>
      <c r="H10" s="55">
        <f>(G10*F10*E10)</f>
        <v>19000</v>
      </c>
      <c r="I10" s="127">
        <v>66</v>
      </c>
      <c r="J10" s="56">
        <f>G10/I10</f>
        <v>0.71969696969696972</v>
      </c>
      <c r="K10" s="55">
        <f t="shared" ref="K10" si="2">J10*E10</f>
        <v>287.87878787878788</v>
      </c>
      <c r="L10" s="345"/>
      <c r="M10" s="130"/>
      <c r="R10" s="131"/>
    </row>
    <row r="11" spans="1:18" s="14" customFormat="1" ht="27.95" customHeight="1">
      <c r="A11" s="694" t="s">
        <v>154</v>
      </c>
      <c r="B11" s="694"/>
      <c r="C11" s="2"/>
      <c r="D11" s="3"/>
      <c r="E11" s="3"/>
      <c r="F11" s="3"/>
      <c r="G11" s="314">
        <f>SUM(G9:G10)</f>
        <v>503.5</v>
      </c>
      <c r="H11" s="314">
        <f>SUM(H9:H10)</f>
        <v>201400</v>
      </c>
      <c r="I11" s="118"/>
      <c r="J11" s="211">
        <f>SUM(J9:J10)</f>
        <v>7.6287878787878789</v>
      </c>
      <c r="K11" s="695"/>
      <c r="L11" s="696"/>
      <c r="M11" s="343"/>
      <c r="R11" s="217"/>
    </row>
    <row r="12" spans="1:18" ht="30" customHeight="1">
      <c r="A12" s="697" t="s">
        <v>27</v>
      </c>
      <c r="B12" s="697"/>
      <c r="C12" s="697"/>
      <c r="D12" s="697"/>
      <c r="E12" s="697"/>
      <c r="F12" s="697"/>
      <c r="G12" s="697"/>
      <c r="H12" s="697"/>
      <c r="I12" s="697"/>
      <c r="J12" s="697"/>
      <c r="K12" s="697"/>
      <c r="L12" s="697"/>
    </row>
    <row r="13" spans="1:18" s="328" customFormat="1" ht="43.5" customHeight="1">
      <c r="A13" s="325" t="s">
        <v>0</v>
      </c>
      <c r="B13" s="325" t="s">
        <v>1</v>
      </c>
      <c r="C13" s="325" t="s">
        <v>2</v>
      </c>
      <c r="D13" s="325" t="s">
        <v>3</v>
      </c>
      <c r="E13" s="325" t="s">
        <v>4</v>
      </c>
      <c r="F13" s="325" t="s">
        <v>5</v>
      </c>
      <c r="G13" s="325" t="s">
        <v>25</v>
      </c>
      <c r="H13" s="325" t="s">
        <v>26</v>
      </c>
      <c r="I13" s="326" t="s">
        <v>16</v>
      </c>
      <c r="J13" s="325" t="s">
        <v>17</v>
      </c>
      <c r="K13" s="325" t="s">
        <v>110</v>
      </c>
      <c r="L13" s="327" t="s">
        <v>8</v>
      </c>
    </row>
    <row r="14" spans="1:18" s="116" customFormat="1" ht="42" customHeight="1">
      <c r="A14" s="1">
        <v>1</v>
      </c>
      <c r="B14" s="125" t="s">
        <v>177</v>
      </c>
      <c r="C14" s="126" t="s">
        <v>139</v>
      </c>
      <c r="D14" s="55">
        <f>D5*6</f>
        <v>114000</v>
      </c>
      <c r="E14" s="127">
        <v>250</v>
      </c>
      <c r="F14" s="128">
        <f>400/E14</f>
        <v>1.6</v>
      </c>
      <c r="G14" s="55">
        <f>D14/E14</f>
        <v>456</v>
      </c>
      <c r="H14" s="55">
        <f>G14*F14*E14</f>
        <v>182400</v>
      </c>
      <c r="I14" s="127">
        <v>66</v>
      </c>
      <c r="J14" s="56">
        <f>G14/I14</f>
        <v>6.9090909090909092</v>
      </c>
      <c r="K14" s="56">
        <f t="shared" ref="K14" si="3">J14*E14</f>
        <v>1727.2727272727273</v>
      </c>
      <c r="L14" s="129" t="s">
        <v>186</v>
      </c>
      <c r="M14" s="130"/>
      <c r="R14" s="131"/>
    </row>
    <row r="15" spans="1:18" s="14" customFormat="1" ht="27.95" customHeight="1">
      <c r="A15" s="698" t="s">
        <v>153</v>
      </c>
      <c r="B15" s="698"/>
      <c r="C15" s="2"/>
      <c r="D15" s="3"/>
      <c r="E15" s="3"/>
      <c r="F15" s="3"/>
      <c r="G15" s="314">
        <f>SUM(G14:G14)</f>
        <v>456</v>
      </c>
      <c r="H15" s="314">
        <f>SUM(H14:H14)</f>
        <v>182400</v>
      </c>
      <c r="I15" s="118"/>
      <c r="J15" s="110">
        <f>SUM(J14:J14)</f>
        <v>6.9090909090909092</v>
      </c>
      <c r="K15" s="699"/>
      <c r="L15" s="700"/>
      <c r="M15" s="343"/>
      <c r="R15" s="217"/>
    </row>
    <row r="16" spans="1:18" s="330" customFormat="1" ht="30" customHeight="1">
      <c r="A16" s="697" t="s">
        <v>114</v>
      </c>
      <c r="B16" s="697"/>
      <c r="C16" s="697"/>
      <c r="D16" s="697"/>
      <c r="E16" s="697"/>
      <c r="F16" s="697"/>
      <c r="G16" s="697"/>
      <c r="H16" s="697"/>
      <c r="I16" s="697"/>
      <c r="J16" s="697"/>
      <c r="K16" s="697"/>
      <c r="L16" s="697"/>
      <c r="M16" s="329"/>
      <c r="R16" s="331"/>
    </row>
    <row r="17" spans="1:18" s="328" customFormat="1" ht="43.5" customHeight="1">
      <c r="A17" s="325" t="s">
        <v>0</v>
      </c>
      <c r="B17" s="325" t="s">
        <v>13</v>
      </c>
      <c r="C17" s="325" t="s">
        <v>2</v>
      </c>
      <c r="D17" s="325" t="s">
        <v>14</v>
      </c>
      <c r="E17" s="325" t="s">
        <v>4</v>
      </c>
      <c r="F17" s="325" t="s">
        <v>5</v>
      </c>
      <c r="G17" s="325" t="s">
        <v>15</v>
      </c>
      <c r="H17" s="325" t="s">
        <v>6</v>
      </c>
      <c r="I17" s="326" t="s">
        <v>112</v>
      </c>
      <c r="J17" s="325" t="s">
        <v>42</v>
      </c>
      <c r="K17" s="325" t="s">
        <v>110</v>
      </c>
      <c r="L17" s="327" t="s">
        <v>8</v>
      </c>
    </row>
    <row r="18" spans="1:18" s="116" customFormat="1" ht="44.25" customHeight="1">
      <c r="A18" s="1">
        <v>1</v>
      </c>
      <c r="B18" s="125" t="s">
        <v>177</v>
      </c>
      <c r="C18" s="126" t="s">
        <v>139</v>
      </c>
      <c r="D18" s="55">
        <f>D5*3</f>
        <v>57000</v>
      </c>
      <c r="E18" s="127">
        <v>250</v>
      </c>
      <c r="F18" s="128">
        <f>400/E18</f>
        <v>1.6</v>
      </c>
      <c r="G18" s="55">
        <f>D18/E18</f>
        <v>228</v>
      </c>
      <c r="H18" s="55">
        <f>G18*F18*E18</f>
        <v>91200</v>
      </c>
      <c r="I18" s="127">
        <v>44</v>
      </c>
      <c r="J18" s="56">
        <f>G18/I18</f>
        <v>5.1818181818181817</v>
      </c>
      <c r="K18" s="56">
        <f t="shared" ref="K18" si="4">J18*E18</f>
        <v>1295.4545454545455</v>
      </c>
      <c r="L18" s="129" t="s">
        <v>186</v>
      </c>
      <c r="M18" s="130"/>
      <c r="R18" s="131"/>
    </row>
    <row r="19" spans="1:18" s="116" customFormat="1" ht="33.75" customHeight="1">
      <c r="A19" s="127">
        <v>2</v>
      </c>
      <c r="B19" s="212" t="s">
        <v>149</v>
      </c>
      <c r="C19" s="21" t="s">
        <v>12</v>
      </c>
      <c r="D19" s="55">
        <f>D5/100*5</f>
        <v>950</v>
      </c>
      <c r="E19" s="135">
        <v>50</v>
      </c>
      <c r="F19" s="132">
        <f t="shared" ref="F19:F20" si="5">400/E19</f>
        <v>8</v>
      </c>
      <c r="G19" s="55">
        <f t="shared" ref="G19:G20" si="6">D19/E19</f>
        <v>19</v>
      </c>
      <c r="H19" s="55">
        <f t="shared" ref="H19:H20" si="7">G19*F19*E19</f>
        <v>7600</v>
      </c>
      <c r="I19" s="127">
        <v>22</v>
      </c>
      <c r="J19" s="56">
        <f t="shared" ref="J19:J20" si="8">G19/I19</f>
        <v>0.86363636363636365</v>
      </c>
      <c r="K19" s="208">
        <f t="shared" ref="K19" si="9">J19*E19</f>
        <v>43.18181818181818</v>
      </c>
      <c r="L19" s="342"/>
    </row>
    <row r="20" spans="1:18" s="116" customFormat="1" ht="24.75" customHeight="1">
      <c r="A20" s="127">
        <v>3</v>
      </c>
      <c r="B20" s="212" t="s">
        <v>150</v>
      </c>
      <c r="C20" s="21" t="s">
        <v>12</v>
      </c>
      <c r="D20" s="55">
        <f>D19</f>
        <v>950</v>
      </c>
      <c r="E20" s="127">
        <v>250</v>
      </c>
      <c r="F20" s="132">
        <f t="shared" si="5"/>
        <v>1.6</v>
      </c>
      <c r="G20" s="55">
        <f t="shared" si="6"/>
        <v>3.8</v>
      </c>
      <c r="H20" s="55">
        <f t="shared" si="7"/>
        <v>1520</v>
      </c>
      <c r="I20" s="127">
        <v>22</v>
      </c>
      <c r="J20" s="56">
        <f t="shared" si="8"/>
        <v>0.17272727272727273</v>
      </c>
      <c r="K20" s="208">
        <f>J20*E20</f>
        <v>43.18181818181818</v>
      </c>
      <c r="L20" s="342"/>
    </row>
    <row r="21" spans="1:18" s="14" customFormat="1" ht="27.95" customHeight="1">
      <c r="A21" s="705" t="s">
        <v>43</v>
      </c>
      <c r="B21" s="705"/>
      <c r="C21" s="2"/>
      <c r="D21" s="3"/>
      <c r="E21" s="3"/>
      <c r="F21" s="3"/>
      <c r="G21" s="314">
        <f>SUM(G18:G20)</f>
        <v>250.8</v>
      </c>
      <c r="H21" s="314">
        <f>SUM(H18:H20)</f>
        <v>100320</v>
      </c>
      <c r="I21" s="118"/>
      <c r="J21" s="110">
        <f>SUM(J18:J20)</f>
        <v>6.2181818181818178</v>
      </c>
      <c r="K21" s="699"/>
      <c r="L21" s="700"/>
    </row>
    <row r="22" spans="1:18" s="14" customFormat="1" ht="29.25" customHeight="1">
      <c r="A22" s="701" t="s">
        <v>187</v>
      </c>
      <c r="B22" s="701"/>
      <c r="C22" s="111"/>
      <c r="D22" s="111"/>
      <c r="E22" s="111"/>
      <c r="F22" s="112"/>
      <c r="G22" s="112">
        <f>SUM(G6+G11+G15+G21)</f>
        <v>1210.3</v>
      </c>
      <c r="H22" s="112">
        <f>SUM(H6+H11+H15+H21)</f>
        <v>484120</v>
      </c>
      <c r="I22" s="119"/>
      <c r="J22" s="113"/>
      <c r="K22" s="114"/>
      <c r="L22" s="114"/>
    </row>
    <row r="23" spans="1:18" s="344" customFormat="1" ht="27.75" customHeight="1">
      <c r="A23" s="693" t="s">
        <v>188</v>
      </c>
      <c r="B23" s="693"/>
      <c r="C23" s="121"/>
      <c r="D23" s="121"/>
      <c r="E23" s="121"/>
      <c r="F23" s="121"/>
      <c r="G23" s="121"/>
      <c r="H23" s="122">
        <f>H22/73.4</f>
        <v>6595.6403269754765</v>
      </c>
      <c r="I23" s="123"/>
      <c r="J23" s="124"/>
      <c r="K23" s="124"/>
      <c r="L23" s="213"/>
    </row>
    <row r="24" spans="1:18" s="142" customFormat="1" ht="31.5" customHeight="1">
      <c r="A24" s="334" t="s">
        <v>181</v>
      </c>
      <c r="B24" s="334"/>
      <c r="C24" s="334"/>
      <c r="D24" s="17"/>
      <c r="E24" s="17" t="s">
        <v>341</v>
      </c>
      <c r="F24" s="17"/>
      <c r="G24" s="17"/>
      <c r="H24" s="17"/>
      <c r="I24" s="17"/>
      <c r="J24" s="17"/>
      <c r="L24" s="17"/>
    </row>
    <row r="25" spans="1:18" s="12" customFormat="1" ht="48.75" customHeight="1">
      <c r="A25" s="145" t="s">
        <v>135</v>
      </c>
      <c r="B25" s="146"/>
      <c r="C25" s="335" t="s">
        <v>21</v>
      </c>
      <c r="F25" s="335"/>
      <c r="H25" s="170"/>
      <c r="I25" s="336" t="s">
        <v>136</v>
      </c>
      <c r="J25" s="170" t="s">
        <v>22</v>
      </c>
      <c r="K25" s="170"/>
      <c r="L25" s="11"/>
    </row>
    <row r="26" spans="1:18" s="142" customFormat="1" ht="26.25" customHeight="1">
      <c r="A26" s="337"/>
      <c r="B26" s="338"/>
      <c r="C26" s="337" t="s">
        <v>116</v>
      </c>
      <c r="D26" s="337"/>
      <c r="E26" s="337"/>
      <c r="G26" s="337"/>
      <c r="H26" s="339"/>
      <c r="I26" s="337"/>
      <c r="J26" s="339" t="s">
        <v>24</v>
      </c>
      <c r="K26" s="340"/>
      <c r="L26" s="341" t="s">
        <v>44</v>
      </c>
    </row>
  </sheetData>
  <mergeCells count="16">
    <mergeCell ref="A7:L7"/>
    <mergeCell ref="A1:L1"/>
    <mergeCell ref="A2:L2"/>
    <mergeCell ref="A3:L3"/>
    <mergeCell ref="A6:B6"/>
    <mergeCell ref="K6:L6"/>
    <mergeCell ref="A21:B21"/>
    <mergeCell ref="K21:L21"/>
    <mergeCell ref="A22:B22"/>
    <mergeCell ref="A23:B23"/>
    <mergeCell ref="A11:B11"/>
    <mergeCell ref="K11:L11"/>
    <mergeCell ref="A12:L12"/>
    <mergeCell ref="A15:B15"/>
    <mergeCell ref="K15:L15"/>
    <mergeCell ref="A16:L16"/>
  </mergeCells>
  <printOptions horizontalCentered="1"/>
  <pageMargins left="0.35" right="0.33" top="0.32" bottom="0.28999999999999998" header="0.17" footer="0.18"/>
  <pageSetup paperSize="9" scale="54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 tint="0.34998626667073579"/>
  </sheetPr>
  <dimension ref="A1:R27"/>
  <sheetViews>
    <sheetView rightToLeft="1" view="pageBreakPreview" topLeftCell="A13" zoomScale="60" workbookViewId="0">
      <selection activeCell="B11" sqref="B11"/>
    </sheetView>
  </sheetViews>
  <sheetFormatPr defaultColWidth="9.140625" defaultRowHeight="15"/>
  <cols>
    <col min="1" max="1" width="7.85546875" style="59" customWidth="1"/>
    <col min="2" max="2" width="61" style="59" customWidth="1"/>
    <col min="3" max="3" width="10" style="59" customWidth="1"/>
    <col min="4" max="4" width="13" style="59" customWidth="1"/>
    <col min="5" max="5" width="11.85546875" style="59" customWidth="1"/>
    <col min="6" max="6" width="14.5703125" style="59" customWidth="1"/>
    <col min="7" max="7" width="14.7109375" style="59" customWidth="1"/>
    <col min="8" max="8" width="18.42578125" style="59" customWidth="1"/>
    <col min="9" max="9" width="12.42578125" style="120" customWidth="1"/>
    <col min="10" max="10" width="13.140625" style="117" customWidth="1"/>
    <col min="11" max="11" width="12.28515625" style="117" customWidth="1"/>
    <col min="12" max="12" width="66.140625" style="59" customWidth="1"/>
    <col min="13" max="13" width="10.7109375" style="59" bestFit="1" customWidth="1"/>
    <col min="14" max="14" width="17.5703125" style="59" customWidth="1"/>
    <col min="15" max="15" width="17" style="59" customWidth="1"/>
    <col min="16" max="16" width="24.140625" style="59" customWidth="1"/>
    <col min="17" max="17" width="9.140625" style="59"/>
    <col min="18" max="18" width="11.7109375" style="59" customWidth="1"/>
    <col min="19" max="19" width="9.140625" style="59"/>
    <col min="20" max="20" width="13.42578125" style="59" customWidth="1"/>
    <col min="21" max="16384" width="9.140625" style="59"/>
  </cols>
  <sheetData>
    <row r="1" spans="1:18" ht="60.75" customHeight="1">
      <c r="A1" s="706" t="s">
        <v>193</v>
      </c>
      <c r="B1" s="706"/>
      <c r="C1" s="706"/>
      <c r="D1" s="706"/>
      <c r="E1" s="706"/>
      <c r="F1" s="706"/>
      <c r="G1" s="706"/>
      <c r="H1" s="706"/>
      <c r="I1" s="706"/>
      <c r="J1" s="706"/>
      <c r="K1" s="706"/>
      <c r="L1" s="706"/>
    </row>
    <row r="2" spans="1:18" ht="27.75" customHeight="1">
      <c r="A2" s="691" t="s">
        <v>102</v>
      </c>
      <c r="B2" s="691"/>
      <c r="C2" s="691"/>
      <c r="D2" s="691"/>
      <c r="E2" s="691"/>
      <c r="F2" s="691"/>
      <c r="G2" s="691"/>
      <c r="H2" s="691"/>
      <c r="I2" s="691"/>
      <c r="J2" s="691"/>
      <c r="K2" s="691"/>
      <c r="L2" s="691"/>
      <c r="N2" s="7"/>
    </row>
    <row r="3" spans="1:18" s="70" customFormat="1" ht="30" customHeight="1">
      <c r="A3" s="692" t="s">
        <v>46</v>
      </c>
      <c r="B3" s="692"/>
      <c r="C3" s="692"/>
      <c r="D3" s="692"/>
      <c r="E3" s="692"/>
      <c r="F3" s="692"/>
      <c r="G3" s="692"/>
      <c r="H3" s="692"/>
      <c r="I3" s="692"/>
      <c r="J3" s="692"/>
      <c r="K3" s="692"/>
      <c r="L3" s="692"/>
    </row>
    <row r="4" spans="1:18" s="328" customFormat="1" ht="43.5" customHeight="1">
      <c r="A4" s="325" t="s">
        <v>0</v>
      </c>
      <c r="B4" s="325" t="s">
        <v>1</v>
      </c>
      <c r="C4" s="325" t="s">
        <v>2</v>
      </c>
      <c r="D4" s="325" t="s">
        <v>3</v>
      </c>
      <c r="E4" s="325" t="s">
        <v>4</v>
      </c>
      <c r="F4" s="325" t="s">
        <v>5</v>
      </c>
      <c r="G4" s="325" t="s">
        <v>25</v>
      </c>
      <c r="H4" s="325" t="s">
        <v>26</v>
      </c>
      <c r="I4" s="326" t="s">
        <v>7</v>
      </c>
      <c r="J4" s="325" t="s">
        <v>42</v>
      </c>
      <c r="K4" s="325" t="s">
        <v>110</v>
      </c>
      <c r="L4" s="327" t="s">
        <v>8</v>
      </c>
    </row>
    <row r="5" spans="1:18" s="115" customFormat="1" ht="29.25" customHeight="1">
      <c r="A5" s="127">
        <v>1</v>
      </c>
      <c r="B5" s="125" t="s">
        <v>140</v>
      </c>
      <c r="C5" s="127" t="s">
        <v>12</v>
      </c>
      <c r="D5" s="55">
        <v>11000</v>
      </c>
      <c r="E5" s="21"/>
      <c r="F5" s="132"/>
      <c r="G5" s="55"/>
      <c r="H5" s="55"/>
      <c r="I5" s="127"/>
      <c r="J5" s="56"/>
      <c r="K5" s="55"/>
      <c r="L5" s="342"/>
    </row>
    <row r="6" spans="1:18" s="115" customFormat="1" ht="42.75" customHeight="1">
      <c r="A6" s="51">
        <v>2</v>
      </c>
      <c r="B6" s="125" t="s">
        <v>351</v>
      </c>
      <c r="C6" s="21" t="s">
        <v>19</v>
      </c>
      <c r="D6" s="15">
        <v>36</v>
      </c>
      <c r="E6" s="109">
        <f>D6/3</f>
        <v>12</v>
      </c>
      <c r="F6" s="209">
        <f>400/E6</f>
        <v>33.333333333333336</v>
      </c>
      <c r="G6" s="55">
        <f>3*66</f>
        <v>198</v>
      </c>
      <c r="H6" s="15">
        <f>G6*400</f>
        <v>79200</v>
      </c>
      <c r="I6" s="55">
        <v>66</v>
      </c>
      <c r="J6" s="56">
        <f>G6/I6</f>
        <v>3</v>
      </c>
      <c r="K6" s="55">
        <f>J6*E6</f>
        <v>36</v>
      </c>
      <c r="L6" s="332" t="s">
        <v>143</v>
      </c>
    </row>
    <row r="7" spans="1:18" s="14" customFormat="1" ht="27.95" customHeight="1">
      <c r="A7" s="702" t="s">
        <v>111</v>
      </c>
      <c r="B7" s="702"/>
      <c r="C7" s="2"/>
      <c r="D7" s="3"/>
      <c r="E7" s="3"/>
      <c r="F7" s="3"/>
      <c r="G7" s="314">
        <f>SUM(G5:G6)</f>
        <v>198</v>
      </c>
      <c r="H7" s="4">
        <f>SUM(H5:H6)</f>
        <v>79200</v>
      </c>
      <c r="I7" s="118"/>
      <c r="J7" s="313">
        <f>SUM(J5:J6)</f>
        <v>3</v>
      </c>
      <c r="K7" s="703"/>
      <c r="L7" s="704"/>
    </row>
    <row r="8" spans="1:18" s="14" customFormat="1" ht="30" customHeight="1">
      <c r="A8" s="697" t="s">
        <v>47</v>
      </c>
      <c r="B8" s="697"/>
      <c r="C8" s="697"/>
      <c r="D8" s="697"/>
      <c r="E8" s="697"/>
      <c r="F8" s="697"/>
      <c r="G8" s="697"/>
      <c r="H8" s="697"/>
      <c r="I8" s="697"/>
      <c r="J8" s="697"/>
      <c r="K8" s="697"/>
      <c r="L8" s="697"/>
    </row>
    <row r="9" spans="1:18" s="328" customFormat="1" ht="43.5" customHeight="1">
      <c r="A9" s="325" t="s">
        <v>0</v>
      </c>
      <c r="B9" s="325" t="s">
        <v>1</v>
      </c>
      <c r="C9" s="325" t="s">
        <v>2</v>
      </c>
      <c r="D9" s="325" t="s">
        <v>3</v>
      </c>
      <c r="E9" s="325" t="s">
        <v>4</v>
      </c>
      <c r="F9" s="325" t="s">
        <v>5</v>
      </c>
      <c r="G9" s="325" t="s">
        <v>25</v>
      </c>
      <c r="H9" s="325" t="s">
        <v>26</v>
      </c>
      <c r="I9" s="326" t="s">
        <v>7</v>
      </c>
      <c r="J9" s="325" t="s">
        <v>42</v>
      </c>
      <c r="K9" s="325" t="s">
        <v>110</v>
      </c>
      <c r="L9" s="327" t="s">
        <v>8</v>
      </c>
    </row>
    <row r="10" spans="1:18" s="116" customFormat="1" ht="27" customHeight="1">
      <c r="A10" s="1">
        <v>1</v>
      </c>
      <c r="B10" s="125" t="s">
        <v>140</v>
      </c>
      <c r="C10" s="126" t="s">
        <v>139</v>
      </c>
      <c r="D10" s="55">
        <f>D5*6</f>
        <v>66000</v>
      </c>
      <c r="E10" s="127">
        <v>250</v>
      </c>
      <c r="F10" s="133">
        <f>400/E10</f>
        <v>1.6</v>
      </c>
      <c r="G10" s="55">
        <f t="shared" ref="G10:G11" si="0">D10/E10</f>
        <v>264</v>
      </c>
      <c r="H10" s="55">
        <f>(G10*F10*E10)</f>
        <v>105600.00000000001</v>
      </c>
      <c r="I10" s="127">
        <v>66</v>
      </c>
      <c r="J10" s="56">
        <f t="shared" ref="J10" si="1">G10/I10</f>
        <v>4</v>
      </c>
      <c r="K10" s="55">
        <f>J10*E10</f>
        <v>1000</v>
      </c>
      <c r="L10" s="210"/>
      <c r="M10" s="130"/>
      <c r="R10" s="131"/>
    </row>
    <row r="11" spans="1:18" s="116" customFormat="1" ht="25.5" customHeight="1">
      <c r="A11" s="1">
        <v>2</v>
      </c>
      <c r="B11" s="125" t="s">
        <v>113</v>
      </c>
      <c r="C11" s="21" t="s">
        <v>12</v>
      </c>
      <c r="D11" s="55">
        <f>D5</f>
        <v>11000</v>
      </c>
      <c r="E11" s="127">
        <v>400</v>
      </c>
      <c r="F11" s="133">
        <f>400/E11</f>
        <v>1</v>
      </c>
      <c r="G11" s="55">
        <f t="shared" si="0"/>
        <v>27.5</v>
      </c>
      <c r="H11" s="55">
        <f>(G11*F11*E11)</f>
        <v>11000</v>
      </c>
      <c r="I11" s="127">
        <v>66</v>
      </c>
      <c r="J11" s="56">
        <f>G11/I11</f>
        <v>0.41666666666666669</v>
      </c>
      <c r="K11" s="55">
        <f t="shared" ref="K11" si="2">J11*E11</f>
        <v>166.66666666666669</v>
      </c>
      <c r="L11" s="345"/>
      <c r="M11" s="130"/>
      <c r="R11" s="131"/>
    </row>
    <row r="12" spans="1:18" s="14" customFormat="1" ht="27.95" customHeight="1">
      <c r="A12" s="694" t="s">
        <v>154</v>
      </c>
      <c r="B12" s="694"/>
      <c r="C12" s="2"/>
      <c r="D12" s="3"/>
      <c r="E12" s="3"/>
      <c r="F12" s="3"/>
      <c r="G12" s="314">
        <f>SUM(G10:G11)</f>
        <v>291.5</v>
      </c>
      <c r="H12" s="314">
        <f>SUM(H10:H11)</f>
        <v>116600.00000000001</v>
      </c>
      <c r="I12" s="118"/>
      <c r="J12" s="211">
        <f>SUM(J10:J11)</f>
        <v>4.416666666666667</v>
      </c>
      <c r="K12" s="695"/>
      <c r="L12" s="696"/>
      <c r="M12" s="343"/>
      <c r="R12" s="217"/>
    </row>
    <row r="13" spans="1:18" ht="30" customHeight="1">
      <c r="A13" s="697" t="s">
        <v>27</v>
      </c>
      <c r="B13" s="697"/>
      <c r="C13" s="697"/>
      <c r="D13" s="697"/>
      <c r="E13" s="697"/>
      <c r="F13" s="697"/>
      <c r="G13" s="697"/>
      <c r="H13" s="697"/>
      <c r="I13" s="697"/>
      <c r="J13" s="697"/>
      <c r="K13" s="697"/>
      <c r="L13" s="697"/>
    </row>
    <row r="14" spans="1:18" s="328" customFormat="1" ht="43.5" customHeight="1">
      <c r="A14" s="325" t="s">
        <v>0</v>
      </c>
      <c r="B14" s="325" t="s">
        <v>1</v>
      </c>
      <c r="C14" s="325" t="s">
        <v>2</v>
      </c>
      <c r="D14" s="325" t="s">
        <v>3</v>
      </c>
      <c r="E14" s="325" t="s">
        <v>4</v>
      </c>
      <c r="F14" s="325" t="s">
        <v>5</v>
      </c>
      <c r="G14" s="325" t="s">
        <v>25</v>
      </c>
      <c r="H14" s="325" t="s">
        <v>26</v>
      </c>
      <c r="I14" s="326" t="s">
        <v>16</v>
      </c>
      <c r="J14" s="325" t="s">
        <v>17</v>
      </c>
      <c r="K14" s="325" t="s">
        <v>110</v>
      </c>
      <c r="L14" s="327" t="s">
        <v>8</v>
      </c>
    </row>
    <row r="15" spans="1:18" s="116" customFormat="1" ht="25.5" customHeight="1">
      <c r="A15" s="1">
        <v>1</v>
      </c>
      <c r="B15" s="125" t="s">
        <v>140</v>
      </c>
      <c r="C15" s="126" t="s">
        <v>139</v>
      </c>
      <c r="D15" s="55">
        <f>D5*6</f>
        <v>66000</v>
      </c>
      <c r="E15" s="127">
        <v>250</v>
      </c>
      <c r="F15" s="128">
        <f>400/E15</f>
        <v>1.6</v>
      </c>
      <c r="G15" s="55">
        <f>D15/E15</f>
        <v>264</v>
      </c>
      <c r="H15" s="55">
        <f>G15*F15*E15</f>
        <v>105600.00000000001</v>
      </c>
      <c r="I15" s="127">
        <v>66</v>
      </c>
      <c r="J15" s="56">
        <f>G15/I15</f>
        <v>4</v>
      </c>
      <c r="K15" s="56">
        <f t="shared" ref="K15" si="3">J15*E15</f>
        <v>1000</v>
      </c>
      <c r="L15" s="129"/>
      <c r="M15" s="130"/>
      <c r="R15" s="131"/>
    </row>
    <row r="16" spans="1:18" s="14" customFormat="1" ht="27.95" customHeight="1">
      <c r="A16" s="698" t="s">
        <v>153</v>
      </c>
      <c r="B16" s="698"/>
      <c r="C16" s="2"/>
      <c r="D16" s="3"/>
      <c r="E16" s="3"/>
      <c r="F16" s="3"/>
      <c r="G16" s="314">
        <f>SUM(G15:G15)</f>
        <v>264</v>
      </c>
      <c r="H16" s="314">
        <f>SUM(H15:H15)</f>
        <v>105600.00000000001</v>
      </c>
      <c r="I16" s="118"/>
      <c r="J16" s="110">
        <f>SUM(J15:J15)</f>
        <v>4</v>
      </c>
      <c r="K16" s="699"/>
      <c r="L16" s="700"/>
      <c r="M16" s="343"/>
      <c r="R16" s="217"/>
    </row>
    <row r="17" spans="1:18" s="330" customFormat="1" ht="30" customHeight="1">
      <c r="A17" s="697" t="s">
        <v>114</v>
      </c>
      <c r="B17" s="697"/>
      <c r="C17" s="697"/>
      <c r="D17" s="697"/>
      <c r="E17" s="697"/>
      <c r="F17" s="697"/>
      <c r="G17" s="697"/>
      <c r="H17" s="697"/>
      <c r="I17" s="697"/>
      <c r="J17" s="697"/>
      <c r="K17" s="697"/>
      <c r="L17" s="697"/>
      <c r="M17" s="329"/>
      <c r="R17" s="331"/>
    </row>
    <row r="18" spans="1:18" s="328" customFormat="1" ht="43.5" customHeight="1">
      <c r="A18" s="325" t="s">
        <v>0</v>
      </c>
      <c r="B18" s="325" t="s">
        <v>13</v>
      </c>
      <c r="C18" s="325" t="s">
        <v>2</v>
      </c>
      <c r="D18" s="325" t="s">
        <v>14</v>
      </c>
      <c r="E18" s="325" t="s">
        <v>4</v>
      </c>
      <c r="F18" s="325" t="s">
        <v>5</v>
      </c>
      <c r="G18" s="325" t="s">
        <v>15</v>
      </c>
      <c r="H18" s="325" t="s">
        <v>6</v>
      </c>
      <c r="I18" s="326" t="s">
        <v>112</v>
      </c>
      <c r="J18" s="325" t="s">
        <v>42</v>
      </c>
      <c r="K18" s="325" t="s">
        <v>110</v>
      </c>
      <c r="L18" s="327" t="s">
        <v>8</v>
      </c>
    </row>
    <row r="19" spans="1:18" s="116" customFormat="1" ht="29.25" customHeight="1">
      <c r="A19" s="1">
        <v>1</v>
      </c>
      <c r="B19" s="125" t="s">
        <v>140</v>
      </c>
      <c r="C19" s="126" t="s">
        <v>139</v>
      </c>
      <c r="D19" s="55">
        <f>D5*3</f>
        <v>33000</v>
      </c>
      <c r="E19" s="127">
        <v>250</v>
      </c>
      <c r="F19" s="128">
        <f>400/E19</f>
        <v>1.6</v>
      </c>
      <c r="G19" s="55">
        <f>D19/E19</f>
        <v>132</v>
      </c>
      <c r="H19" s="55">
        <f>G19*F19*E19</f>
        <v>52800.000000000007</v>
      </c>
      <c r="I19" s="127">
        <v>44</v>
      </c>
      <c r="J19" s="56">
        <f>G19/I19</f>
        <v>3</v>
      </c>
      <c r="K19" s="56">
        <f t="shared" ref="K19" si="4">J19*E19</f>
        <v>750</v>
      </c>
      <c r="L19" s="129"/>
      <c r="M19" s="130"/>
      <c r="R19" s="131"/>
    </row>
    <row r="20" spans="1:18" s="116" customFormat="1" ht="33.75" customHeight="1">
      <c r="A20" s="127">
        <v>2</v>
      </c>
      <c r="B20" s="212" t="s">
        <v>149</v>
      </c>
      <c r="C20" s="21" t="s">
        <v>12</v>
      </c>
      <c r="D20" s="55">
        <f>D5/100*5</f>
        <v>550</v>
      </c>
      <c r="E20" s="135">
        <v>50</v>
      </c>
      <c r="F20" s="132">
        <f t="shared" ref="F20:F21" si="5">400/E20</f>
        <v>8</v>
      </c>
      <c r="G20" s="55">
        <f t="shared" ref="G20:G21" si="6">D20/E20</f>
        <v>11</v>
      </c>
      <c r="H20" s="55">
        <f t="shared" ref="H20:H21" si="7">G20*F20*E20</f>
        <v>4400</v>
      </c>
      <c r="I20" s="127">
        <v>22</v>
      </c>
      <c r="J20" s="56">
        <f t="shared" ref="J20:J21" si="8">G20/I20</f>
        <v>0.5</v>
      </c>
      <c r="K20" s="208">
        <f t="shared" ref="K20" si="9">J20*E20</f>
        <v>25</v>
      </c>
      <c r="L20" s="342"/>
    </row>
    <row r="21" spans="1:18" s="116" customFormat="1" ht="24.75" customHeight="1">
      <c r="A21" s="127">
        <v>3</v>
      </c>
      <c r="B21" s="212" t="s">
        <v>150</v>
      </c>
      <c r="C21" s="21" t="s">
        <v>12</v>
      </c>
      <c r="D21" s="55">
        <f>D20</f>
        <v>550</v>
      </c>
      <c r="E21" s="127">
        <v>250</v>
      </c>
      <c r="F21" s="132">
        <f t="shared" si="5"/>
        <v>1.6</v>
      </c>
      <c r="G21" s="55">
        <f t="shared" si="6"/>
        <v>2.2000000000000002</v>
      </c>
      <c r="H21" s="55">
        <f t="shared" si="7"/>
        <v>880.00000000000011</v>
      </c>
      <c r="I21" s="127">
        <v>22</v>
      </c>
      <c r="J21" s="56">
        <f t="shared" si="8"/>
        <v>0.1</v>
      </c>
      <c r="K21" s="208">
        <f>J21*E21</f>
        <v>25</v>
      </c>
      <c r="L21" s="342"/>
    </row>
    <row r="22" spans="1:18" s="14" customFormat="1" ht="27.95" customHeight="1">
      <c r="A22" s="705" t="s">
        <v>43</v>
      </c>
      <c r="B22" s="705"/>
      <c r="C22" s="2"/>
      <c r="D22" s="3"/>
      <c r="E22" s="3"/>
      <c r="F22" s="3"/>
      <c r="G22" s="314">
        <f>SUM(G19:G21)</f>
        <v>145.19999999999999</v>
      </c>
      <c r="H22" s="314">
        <f>SUM(H19:H21)</f>
        <v>58080.000000000007</v>
      </c>
      <c r="I22" s="118"/>
      <c r="J22" s="110">
        <f>SUM(J19:J21)</f>
        <v>3.6</v>
      </c>
      <c r="K22" s="699"/>
      <c r="L22" s="700"/>
    </row>
    <row r="23" spans="1:18" s="14" customFormat="1" ht="29.25" customHeight="1">
      <c r="A23" s="701" t="s">
        <v>194</v>
      </c>
      <c r="B23" s="701"/>
      <c r="C23" s="111"/>
      <c r="D23" s="111"/>
      <c r="E23" s="111"/>
      <c r="F23" s="112"/>
      <c r="G23" s="112">
        <f>SUM(G7+G12+G16+G22)</f>
        <v>898.7</v>
      </c>
      <c r="H23" s="112">
        <f>SUM(H7+H12+H16+H22)</f>
        <v>359480</v>
      </c>
      <c r="I23" s="119"/>
      <c r="J23" s="113"/>
      <c r="K23" s="114"/>
      <c r="L23" s="114"/>
    </row>
    <row r="24" spans="1:18" s="344" customFormat="1" ht="27.75" customHeight="1">
      <c r="A24" s="693" t="s">
        <v>195</v>
      </c>
      <c r="B24" s="693"/>
      <c r="C24" s="121"/>
      <c r="D24" s="121"/>
      <c r="E24" s="121"/>
      <c r="F24" s="121"/>
      <c r="G24" s="121"/>
      <c r="H24" s="122">
        <f>H23/73.4</f>
        <v>4897.5476839237053</v>
      </c>
      <c r="I24" s="123"/>
      <c r="J24" s="124"/>
      <c r="K24" s="124"/>
      <c r="L24" s="213"/>
    </row>
    <row r="25" spans="1:18" s="142" customFormat="1" ht="31.5" customHeight="1">
      <c r="A25" s="334" t="s">
        <v>148</v>
      </c>
      <c r="B25" s="334"/>
      <c r="C25" s="334"/>
      <c r="D25" s="17"/>
      <c r="E25" s="334" t="s">
        <v>147</v>
      </c>
      <c r="F25" s="17"/>
      <c r="G25" s="17"/>
      <c r="H25" s="17"/>
      <c r="I25" s="17" t="s">
        <v>338</v>
      </c>
      <c r="J25" s="17"/>
      <c r="L25" s="17"/>
    </row>
    <row r="26" spans="1:18" s="12" customFormat="1" ht="48.75" customHeight="1">
      <c r="A26" s="145" t="s">
        <v>135</v>
      </c>
      <c r="B26" s="146"/>
      <c r="C26" s="335" t="s">
        <v>21</v>
      </c>
      <c r="F26" s="335"/>
      <c r="H26" s="170"/>
      <c r="I26" s="336" t="s">
        <v>136</v>
      </c>
      <c r="J26" s="170" t="s">
        <v>22</v>
      </c>
      <c r="K26" s="170"/>
      <c r="L26" s="11"/>
    </row>
    <row r="27" spans="1:18" s="142" customFormat="1" ht="26.25" customHeight="1">
      <c r="A27" s="337"/>
      <c r="B27" s="338"/>
      <c r="C27" s="337" t="s">
        <v>116</v>
      </c>
      <c r="D27" s="337"/>
      <c r="E27" s="337"/>
      <c r="G27" s="337"/>
      <c r="H27" s="339"/>
      <c r="I27" s="337"/>
      <c r="J27" s="339" t="s">
        <v>24</v>
      </c>
      <c r="K27" s="340"/>
      <c r="L27" s="341" t="s">
        <v>44</v>
      </c>
    </row>
  </sheetData>
  <mergeCells count="16">
    <mergeCell ref="A8:L8"/>
    <mergeCell ref="A1:L1"/>
    <mergeCell ref="A2:L2"/>
    <mergeCell ref="A3:L3"/>
    <mergeCell ref="A7:B7"/>
    <mergeCell ref="K7:L7"/>
    <mergeCell ref="A22:B22"/>
    <mergeCell ref="K22:L22"/>
    <mergeCell ref="A23:B23"/>
    <mergeCell ref="A24:B24"/>
    <mergeCell ref="A12:B12"/>
    <mergeCell ref="K12:L12"/>
    <mergeCell ref="A13:L13"/>
    <mergeCell ref="A16:B16"/>
    <mergeCell ref="K16:L16"/>
    <mergeCell ref="A17:L17"/>
  </mergeCells>
  <printOptions horizontalCentered="1"/>
  <pageMargins left="0.35" right="0.33" top="0.32" bottom="0.28999999999999998" header="0.17" footer="0.18"/>
  <pageSetup paperSize="9" scale="54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59999389629810485"/>
  </sheetPr>
  <dimension ref="A1:R27"/>
  <sheetViews>
    <sheetView rightToLeft="1" view="pageBreakPreview" zoomScale="60" workbookViewId="0">
      <selection activeCell="J10" sqref="J10"/>
    </sheetView>
  </sheetViews>
  <sheetFormatPr defaultColWidth="9.140625" defaultRowHeight="15"/>
  <cols>
    <col min="1" max="1" width="7.85546875" style="59" customWidth="1"/>
    <col min="2" max="2" width="61" style="59" customWidth="1"/>
    <col min="3" max="3" width="10" style="59" customWidth="1"/>
    <col min="4" max="4" width="13" style="59" customWidth="1"/>
    <col min="5" max="5" width="11.85546875" style="59" customWidth="1"/>
    <col min="6" max="6" width="14.5703125" style="59" customWidth="1"/>
    <col min="7" max="7" width="14.7109375" style="59" customWidth="1"/>
    <col min="8" max="8" width="18.42578125" style="59" customWidth="1"/>
    <col min="9" max="9" width="12.42578125" style="120" customWidth="1"/>
    <col min="10" max="10" width="13.140625" style="117" customWidth="1"/>
    <col min="11" max="11" width="12.28515625" style="117" customWidth="1"/>
    <col min="12" max="12" width="66.140625" style="59" customWidth="1"/>
    <col min="13" max="13" width="10.7109375" style="59" bestFit="1" customWidth="1"/>
    <col min="14" max="14" width="17.5703125" style="59" customWidth="1"/>
    <col min="15" max="15" width="17" style="59" customWidth="1"/>
    <col min="16" max="16" width="24.140625" style="59" customWidth="1"/>
    <col min="17" max="17" width="9.140625" style="59"/>
    <col min="18" max="18" width="11.7109375" style="59" customWidth="1"/>
    <col min="19" max="19" width="9.140625" style="59"/>
    <col min="20" max="20" width="13.42578125" style="59" customWidth="1"/>
    <col min="21" max="16384" width="9.140625" style="59"/>
  </cols>
  <sheetData>
    <row r="1" spans="1:18" ht="60.75" customHeight="1">
      <c r="A1" s="706" t="s">
        <v>197</v>
      </c>
      <c r="B1" s="706"/>
      <c r="C1" s="706"/>
      <c r="D1" s="706"/>
      <c r="E1" s="706"/>
      <c r="F1" s="706"/>
      <c r="G1" s="706"/>
      <c r="H1" s="706"/>
      <c r="I1" s="706"/>
      <c r="J1" s="706"/>
      <c r="K1" s="706"/>
      <c r="L1" s="706"/>
    </row>
    <row r="2" spans="1:18" ht="27.75" customHeight="1">
      <c r="A2" s="691" t="s">
        <v>102</v>
      </c>
      <c r="B2" s="691"/>
      <c r="C2" s="691"/>
      <c r="D2" s="691"/>
      <c r="E2" s="691"/>
      <c r="F2" s="691"/>
      <c r="G2" s="691"/>
      <c r="H2" s="691"/>
      <c r="I2" s="691"/>
      <c r="J2" s="691"/>
      <c r="K2" s="691"/>
      <c r="L2" s="691"/>
      <c r="N2" s="7"/>
    </row>
    <row r="3" spans="1:18" s="70" customFormat="1" ht="30" customHeight="1">
      <c r="A3" s="692" t="s">
        <v>46</v>
      </c>
      <c r="B3" s="692"/>
      <c r="C3" s="692"/>
      <c r="D3" s="692"/>
      <c r="E3" s="692"/>
      <c r="F3" s="692"/>
      <c r="G3" s="692"/>
      <c r="H3" s="692"/>
      <c r="I3" s="692"/>
      <c r="J3" s="692"/>
      <c r="K3" s="692"/>
      <c r="L3" s="692"/>
    </row>
    <row r="4" spans="1:18" s="328" customFormat="1" ht="43.5" customHeight="1">
      <c r="A4" s="325" t="s">
        <v>0</v>
      </c>
      <c r="B4" s="325" t="s">
        <v>1</v>
      </c>
      <c r="C4" s="325" t="s">
        <v>2</v>
      </c>
      <c r="D4" s="325" t="s">
        <v>3</v>
      </c>
      <c r="E4" s="325" t="s">
        <v>4</v>
      </c>
      <c r="F4" s="325" t="s">
        <v>5</v>
      </c>
      <c r="G4" s="325" t="s">
        <v>25</v>
      </c>
      <c r="H4" s="325" t="s">
        <v>26</v>
      </c>
      <c r="I4" s="326" t="s">
        <v>7</v>
      </c>
      <c r="J4" s="325" t="s">
        <v>42</v>
      </c>
      <c r="K4" s="325" t="s">
        <v>110</v>
      </c>
      <c r="L4" s="327" t="s">
        <v>8</v>
      </c>
    </row>
    <row r="5" spans="1:18" s="115" customFormat="1" ht="29.25" customHeight="1">
      <c r="A5" s="127">
        <v>1</v>
      </c>
      <c r="B5" s="125" t="s">
        <v>140</v>
      </c>
      <c r="C5" s="127" t="s">
        <v>12</v>
      </c>
      <c r="D5" s="55">
        <v>40000</v>
      </c>
      <c r="E5" s="21"/>
      <c r="F5" s="132"/>
      <c r="G5" s="55"/>
      <c r="H5" s="55"/>
      <c r="I5" s="127"/>
      <c r="J5" s="56"/>
      <c r="K5" s="55"/>
      <c r="L5" s="342"/>
    </row>
    <row r="6" spans="1:18" s="115" customFormat="1" ht="43.5" customHeight="1">
      <c r="A6" s="51">
        <v>2</v>
      </c>
      <c r="B6" s="125" t="s">
        <v>351</v>
      </c>
      <c r="C6" s="21" t="s">
        <v>19</v>
      </c>
      <c r="D6" s="15">
        <v>130</v>
      </c>
      <c r="E6" s="109">
        <f>D6/7</f>
        <v>18.571428571428573</v>
      </c>
      <c r="F6" s="209">
        <f>400/E6</f>
        <v>21.538461538461537</v>
      </c>
      <c r="G6" s="55">
        <f>7*66</f>
        <v>462</v>
      </c>
      <c r="H6" s="15">
        <f>G6*F6*E6</f>
        <v>184800</v>
      </c>
      <c r="I6" s="55">
        <v>66</v>
      </c>
      <c r="J6" s="56">
        <f>G6/I6</f>
        <v>7</v>
      </c>
      <c r="K6" s="55">
        <f>J6*E6</f>
        <v>130</v>
      </c>
      <c r="L6" s="332" t="s">
        <v>143</v>
      </c>
    </row>
    <row r="7" spans="1:18" s="14" customFormat="1" ht="27.95" customHeight="1">
      <c r="A7" s="702" t="s">
        <v>111</v>
      </c>
      <c r="B7" s="702"/>
      <c r="C7" s="2"/>
      <c r="D7" s="3"/>
      <c r="E7" s="3"/>
      <c r="F7" s="3"/>
      <c r="G7" s="314">
        <f>SUM(G5:G6)</f>
        <v>462</v>
      </c>
      <c r="H7" s="4">
        <f>SUM(H5:H6)</f>
        <v>184800</v>
      </c>
      <c r="I7" s="118"/>
      <c r="J7" s="313">
        <f>SUM(J5:J6)</f>
        <v>7</v>
      </c>
      <c r="K7" s="703"/>
      <c r="L7" s="704"/>
    </row>
    <row r="8" spans="1:18" s="14" customFormat="1" ht="30" customHeight="1">
      <c r="A8" s="697" t="s">
        <v>47</v>
      </c>
      <c r="B8" s="697"/>
      <c r="C8" s="697"/>
      <c r="D8" s="697"/>
      <c r="E8" s="697"/>
      <c r="F8" s="697"/>
      <c r="G8" s="697"/>
      <c r="H8" s="697"/>
      <c r="I8" s="697"/>
      <c r="J8" s="697"/>
      <c r="K8" s="697"/>
      <c r="L8" s="697"/>
    </row>
    <row r="9" spans="1:18" s="328" customFormat="1" ht="43.5" customHeight="1">
      <c r="A9" s="325" t="s">
        <v>0</v>
      </c>
      <c r="B9" s="325" t="s">
        <v>1</v>
      </c>
      <c r="C9" s="325" t="s">
        <v>2</v>
      </c>
      <c r="D9" s="325" t="s">
        <v>3</v>
      </c>
      <c r="E9" s="325" t="s">
        <v>4</v>
      </c>
      <c r="F9" s="325" t="s">
        <v>5</v>
      </c>
      <c r="G9" s="325" t="s">
        <v>25</v>
      </c>
      <c r="H9" s="325" t="s">
        <v>26</v>
      </c>
      <c r="I9" s="326" t="s">
        <v>7</v>
      </c>
      <c r="J9" s="325" t="s">
        <v>42</v>
      </c>
      <c r="K9" s="325" t="s">
        <v>110</v>
      </c>
      <c r="L9" s="327" t="s">
        <v>8</v>
      </c>
    </row>
    <row r="10" spans="1:18" s="116" customFormat="1" ht="27" customHeight="1">
      <c r="A10" s="1">
        <v>1</v>
      </c>
      <c r="B10" s="125" t="s">
        <v>196</v>
      </c>
      <c r="C10" s="126" t="s">
        <v>139</v>
      </c>
      <c r="D10" s="55">
        <f>D5*6</f>
        <v>240000</v>
      </c>
      <c r="E10" s="127">
        <v>250</v>
      </c>
      <c r="F10" s="133">
        <f>400/E10</f>
        <v>1.6</v>
      </c>
      <c r="G10" s="55">
        <f t="shared" ref="G10:G11" si="0">D10/E10</f>
        <v>960</v>
      </c>
      <c r="H10" s="55">
        <f>(G10*F10*E10)</f>
        <v>384000</v>
      </c>
      <c r="I10" s="127">
        <v>66</v>
      </c>
      <c r="J10" s="56">
        <f t="shared" ref="J10" si="1">G10/I10</f>
        <v>14.545454545454545</v>
      </c>
      <c r="K10" s="55">
        <f>J10*E10</f>
        <v>3636.363636363636</v>
      </c>
      <c r="L10" s="210"/>
      <c r="M10" s="130"/>
      <c r="R10" s="131"/>
    </row>
    <row r="11" spans="1:18" s="116" customFormat="1" ht="25.5" customHeight="1">
      <c r="A11" s="1">
        <v>4</v>
      </c>
      <c r="B11" s="125" t="s">
        <v>113</v>
      </c>
      <c r="C11" s="21" t="s">
        <v>12</v>
      </c>
      <c r="D11" s="55">
        <f>D5</f>
        <v>40000</v>
      </c>
      <c r="E11" s="127">
        <v>400</v>
      </c>
      <c r="F11" s="133">
        <f>400/E11</f>
        <v>1</v>
      </c>
      <c r="G11" s="55">
        <f t="shared" si="0"/>
        <v>100</v>
      </c>
      <c r="H11" s="55">
        <f>(G11*F11*E11)</f>
        <v>40000</v>
      </c>
      <c r="I11" s="127">
        <v>66</v>
      </c>
      <c r="J11" s="56">
        <f>G11/I11</f>
        <v>1.5151515151515151</v>
      </c>
      <c r="K11" s="55">
        <f t="shared" ref="K11" si="2">J11*E11</f>
        <v>606.06060606060601</v>
      </c>
      <c r="L11" s="345"/>
      <c r="M11" s="130"/>
      <c r="R11" s="131"/>
    </row>
    <row r="12" spans="1:18" s="14" customFormat="1" ht="27.95" customHeight="1">
      <c r="A12" s="694" t="s">
        <v>154</v>
      </c>
      <c r="B12" s="694"/>
      <c r="C12" s="2"/>
      <c r="D12" s="3"/>
      <c r="E12" s="3"/>
      <c r="F12" s="3"/>
      <c r="G12" s="314">
        <f>SUM(G10:G11)</f>
        <v>1060</v>
      </c>
      <c r="H12" s="314">
        <f>SUM(H10:H11)</f>
        <v>424000</v>
      </c>
      <c r="I12" s="118"/>
      <c r="J12" s="211">
        <f>SUM(J10:J11)</f>
        <v>16.060606060606059</v>
      </c>
      <c r="K12" s="695"/>
      <c r="L12" s="696"/>
      <c r="M12" s="343"/>
      <c r="R12" s="217"/>
    </row>
    <row r="13" spans="1:18" ht="30" customHeight="1">
      <c r="A13" s="697" t="s">
        <v>27</v>
      </c>
      <c r="B13" s="697"/>
      <c r="C13" s="697"/>
      <c r="D13" s="697"/>
      <c r="E13" s="697"/>
      <c r="F13" s="697"/>
      <c r="G13" s="697"/>
      <c r="H13" s="697"/>
      <c r="I13" s="697"/>
      <c r="J13" s="697"/>
      <c r="K13" s="697"/>
      <c r="L13" s="697"/>
    </row>
    <row r="14" spans="1:18" s="328" customFormat="1" ht="43.5" customHeight="1">
      <c r="A14" s="325" t="s">
        <v>0</v>
      </c>
      <c r="B14" s="325" t="s">
        <v>1</v>
      </c>
      <c r="C14" s="325" t="s">
        <v>2</v>
      </c>
      <c r="D14" s="325" t="s">
        <v>3</v>
      </c>
      <c r="E14" s="325" t="s">
        <v>4</v>
      </c>
      <c r="F14" s="325" t="s">
        <v>5</v>
      </c>
      <c r="G14" s="325" t="s">
        <v>25</v>
      </c>
      <c r="H14" s="325" t="s">
        <v>26</v>
      </c>
      <c r="I14" s="326" t="s">
        <v>16</v>
      </c>
      <c r="J14" s="325" t="s">
        <v>17</v>
      </c>
      <c r="K14" s="325" t="s">
        <v>110</v>
      </c>
      <c r="L14" s="327" t="s">
        <v>8</v>
      </c>
    </row>
    <row r="15" spans="1:18" s="116" customFormat="1" ht="25.5" customHeight="1">
      <c r="A15" s="1">
        <v>1</v>
      </c>
      <c r="B15" s="125" t="s">
        <v>196</v>
      </c>
      <c r="C15" s="126" t="s">
        <v>139</v>
      </c>
      <c r="D15" s="55">
        <f>D5*6</f>
        <v>240000</v>
      </c>
      <c r="E15" s="127">
        <v>250</v>
      </c>
      <c r="F15" s="128">
        <f>400/E15</f>
        <v>1.6</v>
      </c>
      <c r="G15" s="55">
        <f>D15/E15</f>
        <v>960</v>
      </c>
      <c r="H15" s="55">
        <f>G15*F15*E15</f>
        <v>384000</v>
      </c>
      <c r="I15" s="127">
        <v>66</v>
      </c>
      <c r="J15" s="56">
        <f>G15/I15</f>
        <v>14.545454545454545</v>
      </c>
      <c r="K15" s="56">
        <f t="shared" ref="K15" si="3">J15*E15</f>
        <v>3636.363636363636</v>
      </c>
      <c r="L15" s="129"/>
      <c r="M15" s="130"/>
      <c r="R15" s="131"/>
    </row>
    <row r="16" spans="1:18" s="14" customFormat="1" ht="27.95" customHeight="1">
      <c r="A16" s="698" t="s">
        <v>153</v>
      </c>
      <c r="B16" s="698"/>
      <c r="C16" s="2"/>
      <c r="D16" s="3"/>
      <c r="E16" s="3"/>
      <c r="F16" s="3"/>
      <c r="G16" s="314">
        <f>SUM(G15:G15)</f>
        <v>960</v>
      </c>
      <c r="H16" s="314">
        <f>SUM(H15:H15)</f>
        <v>384000</v>
      </c>
      <c r="I16" s="118"/>
      <c r="J16" s="110">
        <f>SUM(J15:J15)</f>
        <v>14.545454545454545</v>
      </c>
      <c r="K16" s="699"/>
      <c r="L16" s="700"/>
      <c r="M16" s="343"/>
      <c r="R16" s="217"/>
    </row>
    <row r="17" spans="1:18" s="330" customFormat="1" ht="30" customHeight="1">
      <c r="A17" s="697" t="s">
        <v>114</v>
      </c>
      <c r="B17" s="697"/>
      <c r="C17" s="697"/>
      <c r="D17" s="697"/>
      <c r="E17" s="697"/>
      <c r="F17" s="697"/>
      <c r="G17" s="697"/>
      <c r="H17" s="697"/>
      <c r="I17" s="697"/>
      <c r="J17" s="697"/>
      <c r="K17" s="697"/>
      <c r="L17" s="697"/>
      <c r="M17" s="329"/>
      <c r="R17" s="331"/>
    </row>
    <row r="18" spans="1:18" s="328" customFormat="1" ht="43.5" customHeight="1">
      <c r="A18" s="325" t="s">
        <v>0</v>
      </c>
      <c r="B18" s="325" t="s">
        <v>13</v>
      </c>
      <c r="C18" s="325" t="s">
        <v>2</v>
      </c>
      <c r="D18" s="325" t="s">
        <v>14</v>
      </c>
      <c r="E18" s="325" t="s">
        <v>4</v>
      </c>
      <c r="F18" s="325" t="s">
        <v>5</v>
      </c>
      <c r="G18" s="325" t="s">
        <v>15</v>
      </c>
      <c r="H18" s="325" t="s">
        <v>6</v>
      </c>
      <c r="I18" s="326" t="s">
        <v>112</v>
      </c>
      <c r="J18" s="325" t="s">
        <v>42</v>
      </c>
      <c r="K18" s="325" t="s">
        <v>110</v>
      </c>
      <c r="L18" s="327" t="s">
        <v>8</v>
      </c>
    </row>
    <row r="19" spans="1:18" s="116" customFormat="1" ht="29.25" customHeight="1">
      <c r="A19" s="1">
        <v>1</v>
      </c>
      <c r="B19" s="125" t="s">
        <v>196</v>
      </c>
      <c r="C19" s="126" t="s">
        <v>139</v>
      </c>
      <c r="D19" s="55">
        <f>D5*3</f>
        <v>120000</v>
      </c>
      <c r="E19" s="127">
        <v>250</v>
      </c>
      <c r="F19" s="128">
        <f>400/E19</f>
        <v>1.6</v>
      </c>
      <c r="G19" s="55">
        <f>D19/E19</f>
        <v>480</v>
      </c>
      <c r="H19" s="55">
        <f>G19*F19*E19</f>
        <v>192000</v>
      </c>
      <c r="I19" s="127">
        <v>44</v>
      </c>
      <c r="J19" s="56">
        <f>G19/I19</f>
        <v>10.909090909090908</v>
      </c>
      <c r="K19" s="56">
        <f t="shared" ref="K19" si="4">J19*E19</f>
        <v>2727.272727272727</v>
      </c>
      <c r="L19" s="129"/>
      <c r="M19" s="130"/>
      <c r="R19" s="131"/>
    </row>
    <row r="20" spans="1:18" s="116" customFormat="1" ht="33.75" customHeight="1">
      <c r="A20" s="127">
        <v>2</v>
      </c>
      <c r="B20" s="212" t="s">
        <v>149</v>
      </c>
      <c r="C20" s="21" t="s">
        <v>12</v>
      </c>
      <c r="D20" s="55">
        <f>D5/100*5</f>
        <v>2000</v>
      </c>
      <c r="E20" s="135">
        <v>50</v>
      </c>
      <c r="F20" s="132">
        <f t="shared" ref="F20:F21" si="5">400/E20</f>
        <v>8</v>
      </c>
      <c r="G20" s="55">
        <f t="shared" ref="G20:G21" si="6">D20/E20</f>
        <v>40</v>
      </c>
      <c r="H20" s="55">
        <f t="shared" ref="H20:H21" si="7">G20*F20*E20</f>
        <v>16000</v>
      </c>
      <c r="I20" s="127">
        <v>33</v>
      </c>
      <c r="J20" s="56">
        <f t="shared" ref="J20:J21" si="8">G20/I20</f>
        <v>1.2121212121212122</v>
      </c>
      <c r="K20" s="208">
        <f t="shared" ref="K20" si="9">J20*E20</f>
        <v>60.606060606060609</v>
      </c>
      <c r="L20" s="342"/>
    </row>
    <row r="21" spans="1:18" s="116" customFormat="1" ht="24.75" customHeight="1">
      <c r="A21" s="127">
        <v>3</v>
      </c>
      <c r="B21" s="212" t="s">
        <v>150</v>
      </c>
      <c r="C21" s="21" t="s">
        <v>12</v>
      </c>
      <c r="D21" s="55">
        <f>D20</f>
        <v>2000</v>
      </c>
      <c r="E21" s="127">
        <v>250</v>
      </c>
      <c r="F21" s="132">
        <f t="shared" si="5"/>
        <v>1.6</v>
      </c>
      <c r="G21" s="55">
        <f t="shared" si="6"/>
        <v>8</v>
      </c>
      <c r="H21" s="55">
        <f t="shared" si="7"/>
        <v>3200</v>
      </c>
      <c r="I21" s="127">
        <v>33</v>
      </c>
      <c r="J21" s="56">
        <f t="shared" si="8"/>
        <v>0.24242424242424243</v>
      </c>
      <c r="K21" s="208">
        <f>J21*E21</f>
        <v>60.606060606060609</v>
      </c>
      <c r="L21" s="342"/>
    </row>
    <row r="22" spans="1:18" s="14" customFormat="1" ht="27.95" customHeight="1">
      <c r="A22" s="705" t="s">
        <v>43</v>
      </c>
      <c r="B22" s="705"/>
      <c r="C22" s="2"/>
      <c r="D22" s="3"/>
      <c r="E22" s="3"/>
      <c r="F22" s="3"/>
      <c r="G22" s="314">
        <f>SUM(G19:G21)</f>
        <v>528</v>
      </c>
      <c r="H22" s="314">
        <f>SUM(H19:H21)</f>
        <v>211200</v>
      </c>
      <c r="I22" s="118"/>
      <c r="J22" s="110">
        <f>SUM(J19:J21)</f>
        <v>12.363636363636363</v>
      </c>
      <c r="K22" s="699"/>
      <c r="L22" s="700"/>
    </row>
    <row r="23" spans="1:18" s="14" customFormat="1" ht="29.25" customHeight="1">
      <c r="A23" s="701" t="s">
        <v>198</v>
      </c>
      <c r="B23" s="701"/>
      <c r="C23" s="111"/>
      <c r="D23" s="111"/>
      <c r="E23" s="111"/>
      <c r="F23" s="112"/>
      <c r="G23" s="112">
        <f>SUM(G7+G12+G16+G22)</f>
        <v>3010</v>
      </c>
      <c r="H23" s="112">
        <f>SUM(H7+H12+H16+H22)</f>
        <v>1204000</v>
      </c>
      <c r="I23" s="119"/>
      <c r="J23" s="113"/>
      <c r="K23" s="114"/>
      <c r="L23" s="114"/>
    </row>
    <row r="24" spans="1:18" s="344" customFormat="1" ht="27.75" customHeight="1">
      <c r="A24" s="693" t="s">
        <v>199</v>
      </c>
      <c r="B24" s="693"/>
      <c r="C24" s="121"/>
      <c r="D24" s="121"/>
      <c r="E24" s="121"/>
      <c r="F24" s="121"/>
      <c r="G24" s="121"/>
      <c r="H24" s="122">
        <f>H23/73.4</f>
        <v>16403.269754768393</v>
      </c>
      <c r="I24" s="123"/>
      <c r="J24" s="124"/>
      <c r="K24" s="124"/>
      <c r="L24" s="213"/>
    </row>
    <row r="25" spans="1:18" s="142" customFormat="1" ht="31.5" customHeight="1">
      <c r="A25" s="334" t="s">
        <v>148</v>
      </c>
      <c r="B25" s="334"/>
      <c r="C25" s="334"/>
      <c r="D25" s="17"/>
      <c r="E25" s="334" t="s">
        <v>147</v>
      </c>
      <c r="F25" s="17"/>
      <c r="G25" s="17"/>
      <c r="H25" s="17"/>
      <c r="I25" s="17" t="s">
        <v>338</v>
      </c>
      <c r="J25" s="17"/>
      <c r="L25" s="17"/>
    </row>
    <row r="26" spans="1:18" s="12" customFormat="1" ht="48.75" customHeight="1">
      <c r="A26" s="145" t="s">
        <v>135</v>
      </c>
      <c r="B26" s="146"/>
      <c r="C26" s="335" t="s">
        <v>21</v>
      </c>
      <c r="F26" s="335"/>
      <c r="H26" s="170"/>
      <c r="I26" s="336" t="s">
        <v>136</v>
      </c>
      <c r="J26" s="170" t="s">
        <v>22</v>
      </c>
      <c r="K26" s="170"/>
      <c r="L26" s="11"/>
    </row>
    <row r="27" spans="1:18" s="142" customFormat="1" ht="26.25" customHeight="1">
      <c r="A27" s="337"/>
      <c r="B27" s="338"/>
      <c r="C27" s="337" t="s">
        <v>116</v>
      </c>
      <c r="D27" s="337"/>
      <c r="E27" s="337"/>
      <c r="G27" s="337"/>
      <c r="H27" s="339"/>
      <c r="I27" s="337"/>
      <c r="J27" s="339" t="s">
        <v>24</v>
      </c>
      <c r="K27" s="340"/>
      <c r="L27" s="341" t="s">
        <v>44</v>
      </c>
    </row>
  </sheetData>
  <mergeCells count="16">
    <mergeCell ref="A8:L8"/>
    <mergeCell ref="A1:L1"/>
    <mergeCell ref="A2:L2"/>
    <mergeCell ref="A3:L3"/>
    <mergeCell ref="A7:B7"/>
    <mergeCell ref="K7:L7"/>
    <mergeCell ref="A22:B22"/>
    <mergeCell ref="K22:L22"/>
    <mergeCell ref="A23:B23"/>
    <mergeCell ref="A24:B24"/>
    <mergeCell ref="A12:B12"/>
    <mergeCell ref="K12:L12"/>
    <mergeCell ref="A13:L13"/>
    <mergeCell ref="A16:B16"/>
    <mergeCell ref="K16:L16"/>
    <mergeCell ref="A17:L17"/>
  </mergeCells>
  <printOptions horizontalCentered="1"/>
  <pageMargins left="0.35" right="0.33" top="0.32" bottom="0.28999999999999998" header="0.17" footer="0.18"/>
  <pageSetup paperSize="9" scale="54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 tint="0.34998626667073579"/>
  </sheetPr>
  <dimension ref="A1:R43"/>
  <sheetViews>
    <sheetView rightToLeft="1" view="pageBreakPreview" zoomScale="60" workbookViewId="0">
      <selection activeCell="L6" sqref="L6"/>
    </sheetView>
  </sheetViews>
  <sheetFormatPr defaultColWidth="9.140625" defaultRowHeight="15"/>
  <cols>
    <col min="1" max="1" width="7.85546875" style="59" customWidth="1"/>
    <col min="2" max="2" width="62.140625" style="59" customWidth="1"/>
    <col min="3" max="3" width="10" style="59" customWidth="1"/>
    <col min="4" max="4" width="13" style="59" customWidth="1"/>
    <col min="5" max="5" width="11.85546875" style="59" customWidth="1"/>
    <col min="6" max="6" width="14.5703125" style="59" customWidth="1"/>
    <col min="7" max="7" width="14.7109375" style="59" customWidth="1"/>
    <col min="8" max="8" width="18.42578125" style="59" customWidth="1"/>
    <col min="9" max="9" width="12.42578125" style="120" customWidth="1"/>
    <col min="10" max="10" width="13.140625" style="117" customWidth="1"/>
    <col min="11" max="11" width="12.28515625" style="117" customWidth="1"/>
    <col min="12" max="12" width="66.140625" style="59" customWidth="1"/>
    <col min="13" max="13" width="10.7109375" style="59" bestFit="1" customWidth="1"/>
    <col min="14" max="14" width="17.5703125" style="59" customWidth="1"/>
    <col min="15" max="15" width="17" style="59" customWidth="1"/>
    <col min="16" max="16" width="24.140625" style="59" customWidth="1"/>
    <col min="17" max="17" width="9.140625" style="59"/>
    <col min="18" max="18" width="11.7109375" style="59" customWidth="1"/>
    <col min="19" max="19" width="9.140625" style="59"/>
    <col min="20" max="20" width="13.42578125" style="59" customWidth="1"/>
    <col min="21" max="16384" width="9.140625" style="59"/>
  </cols>
  <sheetData>
    <row r="1" spans="1:18" ht="60.75" customHeight="1">
      <c r="A1" s="706" t="s">
        <v>200</v>
      </c>
      <c r="B1" s="706"/>
      <c r="C1" s="706"/>
      <c r="D1" s="706"/>
      <c r="E1" s="706"/>
      <c r="F1" s="706"/>
      <c r="G1" s="706"/>
      <c r="H1" s="706"/>
      <c r="I1" s="706"/>
      <c r="J1" s="706"/>
      <c r="K1" s="706"/>
      <c r="L1" s="706"/>
    </row>
    <row r="2" spans="1:18" ht="27.75" customHeight="1">
      <c r="A2" s="691" t="s">
        <v>102</v>
      </c>
      <c r="B2" s="691"/>
      <c r="C2" s="691"/>
      <c r="D2" s="691"/>
      <c r="E2" s="691"/>
      <c r="F2" s="691"/>
      <c r="G2" s="691"/>
      <c r="H2" s="691"/>
      <c r="I2" s="691"/>
      <c r="J2" s="691"/>
      <c r="K2" s="691"/>
      <c r="L2" s="691"/>
      <c r="N2" s="7"/>
    </row>
    <row r="3" spans="1:18" s="70" customFormat="1" ht="30" customHeight="1">
      <c r="A3" s="692" t="s">
        <v>46</v>
      </c>
      <c r="B3" s="692"/>
      <c r="C3" s="692"/>
      <c r="D3" s="692"/>
      <c r="E3" s="692"/>
      <c r="F3" s="692"/>
      <c r="G3" s="692"/>
      <c r="H3" s="692"/>
      <c r="I3" s="692"/>
      <c r="J3" s="692"/>
      <c r="K3" s="692"/>
      <c r="L3" s="692"/>
    </row>
    <row r="4" spans="1:18" s="328" customFormat="1" ht="43.5" customHeight="1">
      <c r="A4" s="325" t="s">
        <v>0</v>
      </c>
      <c r="B4" s="325" t="s">
        <v>1</v>
      </c>
      <c r="C4" s="325" t="s">
        <v>2</v>
      </c>
      <c r="D4" s="325" t="s">
        <v>3</v>
      </c>
      <c r="E4" s="325" t="s">
        <v>4</v>
      </c>
      <c r="F4" s="325" t="s">
        <v>5</v>
      </c>
      <c r="G4" s="325" t="s">
        <v>25</v>
      </c>
      <c r="H4" s="325" t="s">
        <v>26</v>
      </c>
      <c r="I4" s="326" t="s">
        <v>7</v>
      </c>
      <c r="J4" s="325" t="s">
        <v>42</v>
      </c>
      <c r="K4" s="325" t="s">
        <v>110</v>
      </c>
      <c r="L4" s="327" t="s">
        <v>8</v>
      </c>
    </row>
    <row r="5" spans="1:18" s="115" customFormat="1" ht="29.25" customHeight="1">
      <c r="A5" s="127">
        <v>1</v>
      </c>
      <c r="B5" s="125" t="s">
        <v>140</v>
      </c>
      <c r="C5" s="127" t="s">
        <v>12</v>
      </c>
      <c r="D5" s="55">
        <v>63000</v>
      </c>
      <c r="E5" s="21"/>
      <c r="F5" s="132"/>
      <c r="G5" s="55"/>
      <c r="H5" s="55"/>
      <c r="I5" s="127"/>
      <c r="J5" s="56"/>
      <c r="K5" s="55"/>
      <c r="L5" s="571"/>
    </row>
    <row r="6" spans="1:18" s="115" customFormat="1" ht="42" customHeight="1">
      <c r="A6" s="51">
        <v>2</v>
      </c>
      <c r="B6" s="125" t="s">
        <v>351</v>
      </c>
      <c r="C6" s="21" t="s">
        <v>19</v>
      </c>
      <c r="D6" s="15">
        <v>334</v>
      </c>
      <c r="E6" s="109">
        <f>D6/10</f>
        <v>33.4</v>
      </c>
      <c r="F6" s="209">
        <f>400/E6</f>
        <v>11.976047904191617</v>
      </c>
      <c r="G6" s="55">
        <f>10*66</f>
        <v>660</v>
      </c>
      <c r="H6" s="15">
        <f>G6*400</f>
        <v>264000</v>
      </c>
      <c r="I6" s="55">
        <v>66</v>
      </c>
      <c r="J6" s="56">
        <f>G6/I6</f>
        <v>10</v>
      </c>
      <c r="K6" s="55">
        <f>J6*E6</f>
        <v>334</v>
      </c>
      <c r="L6" s="333" t="s">
        <v>143</v>
      </c>
    </row>
    <row r="7" spans="1:18" s="14" customFormat="1" ht="27.95" customHeight="1">
      <c r="A7" s="702" t="s">
        <v>111</v>
      </c>
      <c r="B7" s="702"/>
      <c r="C7" s="2"/>
      <c r="D7" s="3"/>
      <c r="E7" s="3"/>
      <c r="F7" s="3"/>
      <c r="G7" s="314">
        <f>SUM(G5:G6)</f>
        <v>660</v>
      </c>
      <c r="H7" s="4">
        <f>SUM(H5:H6)</f>
        <v>264000</v>
      </c>
      <c r="I7" s="118"/>
      <c r="J7" s="313">
        <f>SUM(J5:J6)</f>
        <v>10</v>
      </c>
      <c r="K7" s="703"/>
      <c r="L7" s="704"/>
    </row>
    <row r="8" spans="1:18" s="14" customFormat="1" ht="30" customHeight="1">
      <c r="A8" s="697" t="s">
        <v>47</v>
      </c>
      <c r="B8" s="697"/>
      <c r="C8" s="697"/>
      <c r="D8" s="697"/>
      <c r="E8" s="697"/>
      <c r="F8" s="697"/>
      <c r="G8" s="697"/>
      <c r="H8" s="697"/>
      <c r="I8" s="697"/>
      <c r="J8" s="697"/>
      <c r="K8" s="697"/>
      <c r="L8" s="697"/>
    </row>
    <row r="9" spans="1:18" s="328" customFormat="1" ht="43.5" customHeight="1">
      <c r="A9" s="325" t="s">
        <v>0</v>
      </c>
      <c r="B9" s="325" t="s">
        <v>1</v>
      </c>
      <c r="C9" s="325" t="s">
        <v>2</v>
      </c>
      <c r="D9" s="325" t="s">
        <v>3</v>
      </c>
      <c r="E9" s="325" t="s">
        <v>4</v>
      </c>
      <c r="F9" s="325" t="s">
        <v>5</v>
      </c>
      <c r="G9" s="325" t="s">
        <v>25</v>
      </c>
      <c r="H9" s="325" t="s">
        <v>26</v>
      </c>
      <c r="I9" s="326" t="s">
        <v>7</v>
      </c>
      <c r="J9" s="325" t="s">
        <v>42</v>
      </c>
      <c r="K9" s="325" t="s">
        <v>110</v>
      </c>
      <c r="L9" s="327" t="s">
        <v>8</v>
      </c>
    </row>
    <row r="10" spans="1:18" s="116" customFormat="1" ht="27" customHeight="1">
      <c r="A10" s="1">
        <v>1</v>
      </c>
      <c r="B10" s="125" t="s">
        <v>140</v>
      </c>
      <c r="C10" s="126" t="s">
        <v>139</v>
      </c>
      <c r="D10" s="55">
        <f>D5*6</f>
        <v>378000</v>
      </c>
      <c r="E10" s="127">
        <v>250</v>
      </c>
      <c r="F10" s="133">
        <f>400/E10</f>
        <v>1.6</v>
      </c>
      <c r="G10" s="55">
        <f t="shared" ref="G10:G11" si="0">D10/E10</f>
        <v>1512</v>
      </c>
      <c r="H10" s="55">
        <f>(G10*F10*E10)</f>
        <v>604800.00000000012</v>
      </c>
      <c r="I10" s="127">
        <v>66</v>
      </c>
      <c r="J10" s="56">
        <f t="shared" ref="J10" si="1">G10/I10</f>
        <v>22.90909090909091</v>
      </c>
      <c r="K10" s="55">
        <f>J10*E10</f>
        <v>5727.2727272727279</v>
      </c>
      <c r="L10" s="210"/>
      <c r="M10" s="130"/>
      <c r="R10" s="131"/>
    </row>
    <row r="11" spans="1:18" s="116" customFormat="1" ht="25.5" customHeight="1">
      <c r="A11" s="1">
        <v>2</v>
      </c>
      <c r="B11" s="125" t="s">
        <v>113</v>
      </c>
      <c r="C11" s="21" t="s">
        <v>12</v>
      </c>
      <c r="D11" s="55">
        <f>D5</f>
        <v>63000</v>
      </c>
      <c r="E11" s="127">
        <v>400</v>
      </c>
      <c r="F11" s="133">
        <f>400/E11</f>
        <v>1</v>
      </c>
      <c r="G11" s="55">
        <f t="shared" si="0"/>
        <v>157.5</v>
      </c>
      <c r="H11" s="55">
        <f>(G11*F11*E11)</f>
        <v>63000</v>
      </c>
      <c r="I11" s="127">
        <v>66</v>
      </c>
      <c r="J11" s="56">
        <f>G11/I11</f>
        <v>2.3863636363636362</v>
      </c>
      <c r="K11" s="55">
        <f t="shared" ref="K11" si="2">J11*E11</f>
        <v>954.5454545454545</v>
      </c>
      <c r="L11" s="345"/>
      <c r="M11" s="130"/>
      <c r="R11" s="131"/>
    </row>
    <row r="12" spans="1:18" s="14" customFormat="1" ht="27.95" customHeight="1">
      <c r="A12" s="694" t="s">
        <v>154</v>
      </c>
      <c r="B12" s="694"/>
      <c r="C12" s="2"/>
      <c r="D12" s="3"/>
      <c r="E12" s="3"/>
      <c r="F12" s="3"/>
      <c r="G12" s="314">
        <f>SUM(G10:G11)</f>
        <v>1669.5</v>
      </c>
      <c r="H12" s="314">
        <f>SUM(H10:H11)</f>
        <v>667800.00000000012</v>
      </c>
      <c r="I12" s="118"/>
      <c r="J12" s="211">
        <f>SUM(J10:J11)</f>
        <v>25.295454545454547</v>
      </c>
      <c r="K12" s="695"/>
      <c r="L12" s="696"/>
      <c r="M12" s="343"/>
      <c r="R12" s="217"/>
    </row>
    <row r="13" spans="1:18" ht="30" customHeight="1">
      <c r="A13" s="697" t="s">
        <v>27</v>
      </c>
      <c r="B13" s="697"/>
      <c r="C13" s="697"/>
      <c r="D13" s="697"/>
      <c r="E13" s="697"/>
      <c r="F13" s="697"/>
      <c r="G13" s="697"/>
      <c r="H13" s="697"/>
      <c r="I13" s="697"/>
      <c r="J13" s="697"/>
      <c r="K13" s="697"/>
      <c r="L13" s="697"/>
    </row>
    <row r="14" spans="1:18" s="328" customFormat="1" ht="43.5" customHeight="1">
      <c r="A14" s="325" t="s">
        <v>0</v>
      </c>
      <c r="B14" s="325" t="s">
        <v>1</v>
      </c>
      <c r="C14" s="325" t="s">
        <v>2</v>
      </c>
      <c r="D14" s="325" t="s">
        <v>3</v>
      </c>
      <c r="E14" s="325" t="s">
        <v>4</v>
      </c>
      <c r="F14" s="325" t="s">
        <v>5</v>
      </c>
      <c r="G14" s="325" t="s">
        <v>25</v>
      </c>
      <c r="H14" s="325" t="s">
        <v>26</v>
      </c>
      <c r="I14" s="326" t="s">
        <v>16</v>
      </c>
      <c r="J14" s="325" t="s">
        <v>17</v>
      </c>
      <c r="K14" s="325" t="s">
        <v>110</v>
      </c>
      <c r="L14" s="327" t="s">
        <v>8</v>
      </c>
    </row>
    <row r="15" spans="1:18" s="116" customFormat="1" ht="25.5" customHeight="1">
      <c r="A15" s="1">
        <v>1</v>
      </c>
      <c r="B15" s="125" t="s">
        <v>140</v>
      </c>
      <c r="C15" s="126" t="s">
        <v>139</v>
      </c>
      <c r="D15" s="55">
        <f>D5*6</f>
        <v>378000</v>
      </c>
      <c r="E15" s="127">
        <v>250</v>
      </c>
      <c r="F15" s="128">
        <f>400/E15</f>
        <v>1.6</v>
      </c>
      <c r="G15" s="55">
        <f>D15/E15</f>
        <v>1512</v>
      </c>
      <c r="H15" s="55">
        <f>G15*F15*E15</f>
        <v>604800.00000000012</v>
      </c>
      <c r="I15" s="127">
        <v>66</v>
      </c>
      <c r="J15" s="56">
        <f>G15/I15</f>
        <v>22.90909090909091</v>
      </c>
      <c r="K15" s="56">
        <f t="shared" ref="K15" si="3">J15*E15</f>
        <v>5727.2727272727279</v>
      </c>
      <c r="L15" s="129"/>
      <c r="M15" s="130"/>
      <c r="R15" s="131"/>
    </row>
    <row r="16" spans="1:18" s="14" customFormat="1" ht="27.95" customHeight="1">
      <c r="A16" s="698" t="s">
        <v>153</v>
      </c>
      <c r="B16" s="698"/>
      <c r="C16" s="2"/>
      <c r="D16" s="3"/>
      <c r="E16" s="3"/>
      <c r="F16" s="3"/>
      <c r="G16" s="314">
        <f>SUM(G15:G15)</f>
        <v>1512</v>
      </c>
      <c r="H16" s="314">
        <f>SUM(H15:H15)</f>
        <v>604800.00000000012</v>
      </c>
      <c r="I16" s="118"/>
      <c r="J16" s="110">
        <f>SUM(J15:J15)</f>
        <v>22.90909090909091</v>
      </c>
      <c r="K16" s="699"/>
      <c r="L16" s="700"/>
      <c r="M16" s="343"/>
      <c r="R16" s="217"/>
    </row>
    <row r="17" spans="1:18" s="330" customFormat="1" ht="30" customHeight="1">
      <c r="A17" s="697" t="s">
        <v>114</v>
      </c>
      <c r="B17" s="697"/>
      <c r="C17" s="697"/>
      <c r="D17" s="697"/>
      <c r="E17" s="697"/>
      <c r="F17" s="697"/>
      <c r="G17" s="697"/>
      <c r="H17" s="697"/>
      <c r="I17" s="697"/>
      <c r="J17" s="697"/>
      <c r="K17" s="697"/>
      <c r="L17" s="697"/>
      <c r="M17" s="329"/>
      <c r="R17" s="331"/>
    </row>
    <row r="18" spans="1:18" s="328" customFormat="1" ht="43.5" customHeight="1">
      <c r="A18" s="325" t="s">
        <v>0</v>
      </c>
      <c r="B18" s="325" t="s">
        <v>13</v>
      </c>
      <c r="C18" s="325" t="s">
        <v>2</v>
      </c>
      <c r="D18" s="325" t="s">
        <v>14</v>
      </c>
      <c r="E18" s="325" t="s">
        <v>4</v>
      </c>
      <c r="F18" s="325" t="s">
        <v>5</v>
      </c>
      <c r="G18" s="325" t="s">
        <v>15</v>
      </c>
      <c r="H18" s="325" t="s">
        <v>6</v>
      </c>
      <c r="I18" s="326" t="s">
        <v>112</v>
      </c>
      <c r="J18" s="325" t="s">
        <v>42</v>
      </c>
      <c r="K18" s="325" t="s">
        <v>110</v>
      </c>
      <c r="L18" s="327" t="s">
        <v>8</v>
      </c>
    </row>
    <row r="19" spans="1:18" s="116" customFormat="1" ht="29.25" customHeight="1">
      <c r="A19" s="1">
        <v>1</v>
      </c>
      <c r="B19" s="125" t="s">
        <v>140</v>
      </c>
      <c r="C19" s="126" t="s">
        <v>139</v>
      </c>
      <c r="D19" s="55">
        <f>D5*3</f>
        <v>189000</v>
      </c>
      <c r="E19" s="127">
        <v>250</v>
      </c>
      <c r="F19" s="128">
        <f>400/E19</f>
        <v>1.6</v>
      </c>
      <c r="G19" s="55">
        <f>D19/E19</f>
        <v>756</v>
      </c>
      <c r="H19" s="55">
        <f>G19*F19*E19</f>
        <v>302400.00000000006</v>
      </c>
      <c r="I19" s="127">
        <v>44</v>
      </c>
      <c r="J19" s="56">
        <f>G19/I19</f>
        <v>17.181818181818183</v>
      </c>
      <c r="K19" s="56">
        <f t="shared" ref="K19" si="4">J19*E19</f>
        <v>4295.454545454546</v>
      </c>
      <c r="L19" s="129"/>
      <c r="M19" s="130"/>
      <c r="R19" s="131"/>
    </row>
    <row r="20" spans="1:18" s="116" customFormat="1" ht="33.75" customHeight="1">
      <c r="A20" s="127">
        <v>2</v>
      </c>
      <c r="B20" s="212" t="s">
        <v>149</v>
      </c>
      <c r="C20" s="21" t="s">
        <v>12</v>
      </c>
      <c r="D20" s="55">
        <f>D5/100*5</f>
        <v>3150</v>
      </c>
      <c r="E20" s="135">
        <v>50</v>
      </c>
      <c r="F20" s="132">
        <f t="shared" ref="F20:F21" si="5">400/E20</f>
        <v>8</v>
      </c>
      <c r="G20" s="55">
        <f>D20/E20</f>
        <v>63</v>
      </c>
      <c r="H20" s="55">
        <f t="shared" ref="H20:H21" si="6">G20*F20*E20</f>
        <v>25200</v>
      </c>
      <c r="I20" s="127">
        <v>33</v>
      </c>
      <c r="J20" s="56">
        <f t="shared" ref="J20:J21" si="7">G20/I20</f>
        <v>1.9090909090909092</v>
      </c>
      <c r="K20" s="208">
        <f t="shared" ref="K20" si="8">J20*E20</f>
        <v>95.454545454545453</v>
      </c>
      <c r="L20" s="342"/>
    </row>
    <row r="21" spans="1:18" s="116" customFormat="1" ht="27" customHeight="1">
      <c r="A21" s="127">
        <v>3</v>
      </c>
      <c r="B21" s="212" t="s">
        <v>150</v>
      </c>
      <c r="C21" s="21" t="s">
        <v>12</v>
      </c>
      <c r="D21" s="55">
        <f>D20</f>
        <v>3150</v>
      </c>
      <c r="E21" s="127">
        <v>250</v>
      </c>
      <c r="F21" s="132">
        <f t="shared" si="5"/>
        <v>1.6</v>
      </c>
      <c r="G21" s="55">
        <f t="shared" ref="G21" si="9">D21/E21</f>
        <v>12.6</v>
      </c>
      <c r="H21" s="55">
        <f t="shared" si="6"/>
        <v>5040</v>
      </c>
      <c r="I21" s="127">
        <v>33</v>
      </c>
      <c r="J21" s="56">
        <f t="shared" si="7"/>
        <v>0.38181818181818183</v>
      </c>
      <c r="K21" s="208">
        <f>J21*E21</f>
        <v>95.454545454545453</v>
      </c>
      <c r="L21" s="342"/>
    </row>
    <row r="22" spans="1:18" s="14" customFormat="1" ht="27.95" customHeight="1">
      <c r="A22" s="705" t="s">
        <v>43</v>
      </c>
      <c r="B22" s="705"/>
      <c r="C22" s="2"/>
      <c r="D22" s="3"/>
      <c r="E22" s="3"/>
      <c r="F22" s="3"/>
      <c r="G22" s="314">
        <f>SUM(G19:G21)</f>
        <v>831.6</v>
      </c>
      <c r="H22" s="314">
        <f>SUM(H19:H21)</f>
        <v>332640.00000000006</v>
      </c>
      <c r="I22" s="118"/>
      <c r="J22" s="110">
        <f>SUM(J19:J21)</f>
        <v>19.472727272727276</v>
      </c>
      <c r="K22" s="699"/>
      <c r="L22" s="700"/>
    </row>
    <row r="23" spans="1:18" s="14" customFormat="1" ht="29.25" customHeight="1">
      <c r="A23" s="701" t="s">
        <v>201</v>
      </c>
      <c r="B23" s="701"/>
      <c r="C23" s="111"/>
      <c r="D23" s="111"/>
      <c r="E23" s="111"/>
      <c r="F23" s="112"/>
      <c r="G23" s="112">
        <f>SUM(G7+G12+G16+G22)</f>
        <v>4673.1000000000004</v>
      </c>
      <c r="H23" s="112">
        <f>SUM(H7+H12+H16+H22)</f>
        <v>1869240.0000000002</v>
      </c>
      <c r="I23" s="119"/>
      <c r="J23" s="113"/>
      <c r="K23" s="114"/>
      <c r="L23" s="114"/>
    </row>
    <row r="24" spans="1:18" s="344" customFormat="1" ht="27.75" customHeight="1">
      <c r="A24" s="693" t="s">
        <v>202</v>
      </c>
      <c r="B24" s="693"/>
      <c r="C24" s="121"/>
      <c r="D24" s="121"/>
      <c r="E24" s="121"/>
      <c r="F24" s="121"/>
      <c r="G24" s="121"/>
      <c r="H24" s="122">
        <f>H23/73.4</f>
        <v>25466.48501362398</v>
      </c>
      <c r="I24" s="123"/>
      <c r="J24" s="124"/>
      <c r="K24" s="124"/>
      <c r="L24" s="213"/>
    </row>
    <row r="25" spans="1:18" s="142" customFormat="1" ht="31.5" customHeight="1">
      <c r="A25" s="334" t="s">
        <v>148</v>
      </c>
      <c r="B25" s="334"/>
      <c r="C25" s="334"/>
      <c r="D25" s="17"/>
      <c r="E25" s="334" t="s">
        <v>147</v>
      </c>
      <c r="F25" s="17"/>
      <c r="G25" s="17"/>
      <c r="H25" s="17"/>
      <c r="I25" s="17" t="s">
        <v>338</v>
      </c>
      <c r="J25" s="17"/>
      <c r="L25" s="17"/>
    </row>
    <row r="26" spans="1:18" s="12" customFormat="1" ht="48.75" customHeight="1">
      <c r="A26" s="145" t="s">
        <v>135</v>
      </c>
      <c r="B26" s="146"/>
      <c r="C26" s="335" t="s">
        <v>21</v>
      </c>
      <c r="F26" s="335"/>
      <c r="H26" s="170"/>
      <c r="I26" s="336" t="s">
        <v>136</v>
      </c>
      <c r="J26" s="170" t="s">
        <v>22</v>
      </c>
      <c r="K26" s="170"/>
      <c r="L26" s="11"/>
    </row>
    <row r="27" spans="1:18" s="142" customFormat="1" ht="26.25" customHeight="1">
      <c r="A27" s="337"/>
      <c r="B27" s="338"/>
      <c r="C27" s="337" t="s">
        <v>116</v>
      </c>
      <c r="D27" s="337"/>
      <c r="E27" s="337"/>
      <c r="G27" s="337"/>
      <c r="H27" s="339"/>
      <c r="I27" s="337"/>
      <c r="J27" s="339" t="s">
        <v>24</v>
      </c>
      <c r="K27" s="340"/>
      <c r="L27" s="341" t="s">
        <v>44</v>
      </c>
    </row>
    <row r="43" spans="12:12">
      <c r="L43" s="7">
        <f>H23+'بینی حصار'!H23+'کوه آسمائی'!H23+'تپه مرنجان'!H22+'تنگی غارو1'!H23+'کلوله پشته'!H20+'منشی میرغلام1'!H25+'تنگی غارو2'!H22+'بادام باغ1'!H19+'بادام باغ2'!H23+'کوه قصبه'!H27+'تپه قرغه'!H26</f>
        <v>22478942.857142858</v>
      </c>
    </row>
  </sheetData>
  <mergeCells count="16">
    <mergeCell ref="A8:L8"/>
    <mergeCell ref="A1:L1"/>
    <mergeCell ref="A2:L2"/>
    <mergeCell ref="A3:L3"/>
    <mergeCell ref="A7:B7"/>
    <mergeCell ref="K7:L7"/>
    <mergeCell ref="A22:B22"/>
    <mergeCell ref="K22:L22"/>
    <mergeCell ref="A23:B23"/>
    <mergeCell ref="A24:B24"/>
    <mergeCell ref="A12:B12"/>
    <mergeCell ref="K12:L12"/>
    <mergeCell ref="A13:L13"/>
    <mergeCell ref="A16:B16"/>
    <mergeCell ref="K16:L16"/>
    <mergeCell ref="A17:L17"/>
  </mergeCells>
  <printOptions horizontalCentered="1"/>
  <pageMargins left="0.35" right="0.33" top="0.32" bottom="0.28999999999999998" header="0.17" footer="0.18"/>
  <pageSetup paperSize="9" scale="54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R36"/>
  <sheetViews>
    <sheetView rightToLeft="1" view="pageBreakPreview" zoomScale="60" workbookViewId="0">
      <selection activeCell="D6" sqref="D6"/>
    </sheetView>
  </sheetViews>
  <sheetFormatPr defaultColWidth="9.140625" defaultRowHeight="15"/>
  <cols>
    <col min="1" max="1" width="7" style="59" customWidth="1"/>
    <col min="2" max="2" width="48.28515625" style="59" customWidth="1"/>
    <col min="3" max="3" width="10" style="59" customWidth="1"/>
    <col min="4" max="4" width="17" style="59" bestFit="1" customWidth="1"/>
    <col min="5" max="5" width="13.28515625" style="59" customWidth="1"/>
    <col min="6" max="6" width="14.5703125" style="59" customWidth="1"/>
    <col min="7" max="7" width="14.7109375" style="59" customWidth="1"/>
    <col min="8" max="8" width="18.5703125" style="59" customWidth="1"/>
    <col min="9" max="10" width="13.140625" style="59" customWidth="1"/>
    <col min="11" max="11" width="19" style="59" customWidth="1"/>
    <col min="12" max="12" width="48.42578125" style="59" customWidth="1"/>
    <col min="13" max="13" width="28.140625" style="59" customWidth="1"/>
    <col min="14" max="14" width="17.5703125" style="59" customWidth="1"/>
    <col min="15" max="15" width="17" style="59" customWidth="1"/>
    <col min="16" max="16" width="24.140625" style="59" customWidth="1"/>
    <col min="17" max="17" width="9.140625" style="59"/>
    <col min="18" max="18" width="11.7109375" style="59" customWidth="1"/>
    <col min="19" max="19" width="9.140625" style="59"/>
    <col min="20" max="20" width="13.42578125" style="59" customWidth="1"/>
    <col min="21" max="16384" width="9.140625" style="59"/>
  </cols>
  <sheetData>
    <row r="1" spans="1:18" s="330" customFormat="1" ht="60.75" customHeight="1">
      <c r="A1" s="712" t="s">
        <v>283</v>
      </c>
      <c r="B1" s="712"/>
      <c r="C1" s="712"/>
      <c r="D1" s="712"/>
      <c r="E1" s="712"/>
      <c r="F1" s="712"/>
      <c r="G1" s="712"/>
      <c r="H1" s="712"/>
      <c r="I1" s="712"/>
      <c r="J1" s="712"/>
      <c r="K1" s="712"/>
      <c r="L1" s="712"/>
    </row>
    <row r="2" spans="1:18" ht="27.75" customHeight="1">
      <c r="A2" s="713" t="s">
        <v>102</v>
      </c>
      <c r="B2" s="713"/>
      <c r="C2" s="713"/>
      <c r="D2" s="713"/>
      <c r="E2" s="713"/>
      <c r="F2" s="713"/>
      <c r="G2" s="713"/>
      <c r="H2" s="713"/>
      <c r="I2" s="713"/>
      <c r="J2" s="713"/>
      <c r="K2" s="713"/>
      <c r="L2" s="713"/>
      <c r="N2" s="7"/>
    </row>
    <row r="3" spans="1:18" s="353" customFormat="1" ht="32.25" customHeight="1">
      <c r="A3" s="711" t="s">
        <v>211</v>
      </c>
      <c r="B3" s="711"/>
      <c r="C3" s="711"/>
      <c r="D3" s="711"/>
      <c r="E3" s="711"/>
      <c r="F3" s="711"/>
      <c r="G3" s="711"/>
      <c r="H3" s="711"/>
      <c r="I3" s="711"/>
      <c r="J3" s="711"/>
      <c r="K3" s="711"/>
      <c r="L3" s="711"/>
      <c r="M3" s="358"/>
      <c r="N3" s="358"/>
    </row>
    <row r="4" spans="1:18" s="357" customFormat="1" ht="43.5" customHeight="1">
      <c r="A4" s="354" t="s">
        <v>0</v>
      </c>
      <c r="B4" s="355" t="s">
        <v>41</v>
      </c>
      <c r="C4" s="355" t="s">
        <v>2</v>
      </c>
      <c r="D4" s="356" t="s">
        <v>3</v>
      </c>
      <c r="E4" s="356" t="s">
        <v>4</v>
      </c>
      <c r="F4" s="356" t="s">
        <v>5</v>
      </c>
      <c r="G4" s="356" t="s">
        <v>25</v>
      </c>
      <c r="H4" s="356" t="s">
        <v>6</v>
      </c>
      <c r="I4" s="356" t="s">
        <v>99</v>
      </c>
      <c r="J4" s="356" t="s">
        <v>100</v>
      </c>
      <c r="K4" s="356" t="s">
        <v>101</v>
      </c>
      <c r="L4" s="356" t="s">
        <v>8</v>
      </c>
    </row>
    <row r="5" spans="1:18" s="70" customFormat="1" ht="31.5" customHeight="1">
      <c r="A5" s="107"/>
      <c r="B5" s="108" t="s">
        <v>109</v>
      </c>
      <c r="C5" s="108" t="s">
        <v>19</v>
      </c>
      <c r="D5" s="106"/>
      <c r="E5" s="106"/>
      <c r="F5" s="106"/>
      <c r="G5" s="106"/>
      <c r="H5" s="106"/>
      <c r="I5" s="106"/>
      <c r="J5" s="106"/>
      <c r="K5" s="106"/>
      <c r="L5" s="106"/>
    </row>
    <row r="6" spans="1:18" s="14" customFormat="1" ht="23.25" customHeight="1">
      <c r="A6" s="6">
        <v>1</v>
      </c>
      <c r="B6" s="317" t="s">
        <v>93</v>
      </c>
      <c r="C6" s="71" t="s">
        <v>106</v>
      </c>
      <c r="D6" s="73">
        <f>D5*1666/100*10</f>
        <v>0</v>
      </c>
      <c r="E6" s="85">
        <v>16</v>
      </c>
      <c r="F6" s="85">
        <f>400/E6</f>
        <v>25</v>
      </c>
      <c r="G6" s="85">
        <f>D6*1/E6</f>
        <v>0</v>
      </c>
      <c r="H6" s="71">
        <f>G6*F6*E6</f>
        <v>0</v>
      </c>
      <c r="I6" s="13">
        <v>22</v>
      </c>
      <c r="J6" s="72">
        <f>G6/I6</f>
        <v>0</v>
      </c>
      <c r="K6" s="13">
        <f>J6*E6</f>
        <v>0</v>
      </c>
      <c r="L6" s="54"/>
    </row>
    <row r="7" spans="1:18" s="14" customFormat="1" ht="23.25" customHeight="1">
      <c r="A7" s="6">
        <v>2</v>
      </c>
      <c r="B7" s="317" t="s">
        <v>94</v>
      </c>
      <c r="C7" s="71" t="s">
        <v>105</v>
      </c>
      <c r="D7" s="73">
        <f>D5*2/100*10</f>
        <v>0</v>
      </c>
      <c r="E7" s="85">
        <v>0.5</v>
      </c>
      <c r="F7" s="85">
        <f t="shared" ref="F7" si="0">400/E7</f>
        <v>800</v>
      </c>
      <c r="G7" s="85">
        <f t="shared" ref="G7:G9" si="1">D7*1/E7</f>
        <v>0</v>
      </c>
      <c r="H7" s="13">
        <f t="shared" ref="H7:H9" si="2">G7*F7*E7</f>
        <v>0</v>
      </c>
      <c r="I7" s="13">
        <v>22</v>
      </c>
      <c r="J7" s="72">
        <f t="shared" ref="J7:J9" si="3">G7/I7</f>
        <v>0</v>
      </c>
      <c r="K7" s="13">
        <f t="shared" ref="K7:K9" si="4">J7*E7</f>
        <v>0</v>
      </c>
      <c r="L7" s="54"/>
    </row>
    <row r="8" spans="1:18" s="14" customFormat="1" ht="23.25" customHeight="1">
      <c r="A8" s="6">
        <v>3</v>
      </c>
      <c r="B8" s="317" t="s">
        <v>95</v>
      </c>
      <c r="C8" s="71" t="s">
        <v>107</v>
      </c>
      <c r="D8" s="73">
        <f>D5*800/100*10</f>
        <v>0</v>
      </c>
      <c r="E8" s="85">
        <v>16</v>
      </c>
      <c r="F8" s="85">
        <f>400/E8</f>
        <v>25</v>
      </c>
      <c r="G8" s="85">
        <f t="shared" si="1"/>
        <v>0</v>
      </c>
      <c r="H8" s="13">
        <f t="shared" si="2"/>
        <v>0</v>
      </c>
      <c r="I8" s="13">
        <v>22</v>
      </c>
      <c r="J8" s="72">
        <f t="shared" si="3"/>
        <v>0</v>
      </c>
      <c r="K8" s="13">
        <f t="shared" si="4"/>
        <v>0</v>
      </c>
      <c r="L8" s="69"/>
    </row>
    <row r="9" spans="1:18" s="14" customFormat="1" ht="23.25" customHeight="1">
      <c r="A9" s="6">
        <v>4</v>
      </c>
      <c r="B9" s="317" t="s">
        <v>203</v>
      </c>
      <c r="C9" s="71" t="s">
        <v>204</v>
      </c>
      <c r="D9" s="73">
        <f>D5/10/100*10</f>
        <v>0</v>
      </c>
      <c r="E9" s="352">
        <f>1/12</f>
        <v>8.3333333333333329E-2</v>
      </c>
      <c r="F9" s="85">
        <f>400/E9</f>
        <v>4800</v>
      </c>
      <c r="G9" s="85">
        <f t="shared" si="1"/>
        <v>0</v>
      </c>
      <c r="H9" s="13">
        <f t="shared" si="2"/>
        <v>0</v>
      </c>
      <c r="I9" s="13">
        <v>22</v>
      </c>
      <c r="J9" s="72">
        <f t="shared" si="3"/>
        <v>0</v>
      </c>
      <c r="K9" s="351">
        <f t="shared" si="4"/>
        <v>0</v>
      </c>
      <c r="L9" s="69"/>
    </row>
    <row r="10" spans="1:18" s="14" customFormat="1" ht="29.25" customHeight="1">
      <c r="A10" s="714" t="s">
        <v>207</v>
      </c>
      <c r="B10" s="714"/>
      <c r="C10" s="714"/>
      <c r="D10" s="74"/>
      <c r="E10" s="75"/>
      <c r="F10" s="75"/>
      <c r="G10" s="316">
        <f>SUM(G6:G9)</f>
        <v>0</v>
      </c>
      <c r="H10" s="316">
        <f>SUM(H6:H9)</f>
        <v>0</v>
      </c>
      <c r="I10" s="316"/>
      <c r="J10" s="76">
        <f>SUM(J6:J9)</f>
        <v>0</v>
      </c>
      <c r="K10" s="715"/>
      <c r="L10" s="715"/>
    </row>
    <row r="11" spans="1:18" s="353" customFormat="1" ht="32.25" customHeight="1">
      <c r="A11" s="711" t="s">
        <v>212</v>
      </c>
      <c r="B11" s="711"/>
      <c r="C11" s="711"/>
      <c r="D11" s="711"/>
      <c r="E11" s="711"/>
      <c r="F11" s="711"/>
      <c r="G11" s="711"/>
      <c r="H11" s="711"/>
      <c r="I11" s="711"/>
      <c r="J11" s="711"/>
      <c r="K11" s="711"/>
      <c r="L11" s="711"/>
      <c r="M11" s="358"/>
      <c r="N11" s="358"/>
    </row>
    <row r="12" spans="1:18" s="357" customFormat="1" ht="43.5" customHeight="1">
      <c r="A12" s="354" t="s">
        <v>0</v>
      </c>
      <c r="B12" s="355" t="s">
        <v>41</v>
      </c>
      <c r="C12" s="355" t="s">
        <v>2</v>
      </c>
      <c r="D12" s="356" t="s">
        <v>3</v>
      </c>
      <c r="E12" s="356" t="s">
        <v>4</v>
      </c>
      <c r="F12" s="356" t="s">
        <v>5</v>
      </c>
      <c r="G12" s="356" t="s">
        <v>25</v>
      </c>
      <c r="H12" s="356" t="s">
        <v>26</v>
      </c>
      <c r="I12" s="356" t="s">
        <v>7</v>
      </c>
      <c r="J12" s="356" t="s">
        <v>42</v>
      </c>
      <c r="K12" s="356" t="s">
        <v>45</v>
      </c>
      <c r="L12" s="356" t="s">
        <v>8</v>
      </c>
    </row>
    <row r="13" spans="1:18" ht="23.25" customHeight="1">
      <c r="A13" s="10">
        <v>1</v>
      </c>
      <c r="B13" s="317" t="s">
        <v>93</v>
      </c>
      <c r="C13" s="1" t="s">
        <v>9</v>
      </c>
      <c r="D13" s="73">
        <f>D5*1666/100*45</f>
        <v>0</v>
      </c>
      <c r="E13" s="85">
        <v>16</v>
      </c>
      <c r="F13" s="85">
        <f>400/E13</f>
        <v>25</v>
      </c>
      <c r="G13" s="85">
        <f>D13*1/E13</f>
        <v>0</v>
      </c>
      <c r="H13" s="71">
        <f>G13*F13*E13</f>
        <v>0</v>
      </c>
      <c r="I13" s="13">
        <v>66</v>
      </c>
      <c r="J13" s="72">
        <f>G13/I13</f>
        <v>0</v>
      </c>
      <c r="K13" s="13">
        <f>J13*E13</f>
        <v>0</v>
      </c>
      <c r="L13" s="16"/>
      <c r="M13" s="53"/>
      <c r="R13" s="7"/>
    </row>
    <row r="14" spans="1:18" ht="23.25" customHeight="1">
      <c r="A14" s="10">
        <v>2</v>
      </c>
      <c r="B14" s="317" t="s">
        <v>94</v>
      </c>
      <c r="C14" s="1" t="s">
        <v>105</v>
      </c>
      <c r="D14" s="73">
        <f>D5*2/100*45</f>
        <v>0</v>
      </c>
      <c r="E14" s="85">
        <v>0.5</v>
      </c>
      <c r="F14" s="85">
        <f t="shared" ref="F14:F15" si="5">400/E14</f>
        <v>800</v>
      </c>
      <c r="G14" s="85">
        <f t="shared" ref="G14:G16" si="6">D14*1/E14</f>
        <v>0</v>
      </c>
      <c r="H14" s="71">
        <f t="shared" ref="H14:H16" si="7">G14*F14*E14</f>
        <v>0</v>
      </c>
      <c r="I14" s="13">
        <v>66</v>
      </c>
      <c r="J14" s="72">
        <f t="shared" ref="J14:J16" si="8">G14/I14</f>
        <v>0</v>
      </c>
      <c r="K14" s="13">
        <f t="shared" ref="K14:K16" si="9">J14*E14</f>
        <v>0</v>
      </c>
      <c r="L14" s="16"/>
      <c r="M14" s="53"/>
      <c r="R14" s="7"/>
    </row>
    <row r="15" spans="1:18" ht="23.25" customHeight="1">
      <c r="A15" s="10">
        <v>3</v>
      </c>
      <c r="B15" s="317" t="s">
        <v>95</v>
      </c>
      <c r="C15" s="1" t="s">
        <v>107</v>
      </c>
      <c r="D15" s="73">
        <f>D5*800/100*45</f>
        <v>0</v>
      </c>
      <c r="E15" s="85">
        <v>16</v>
      </c>
      <c r="F15" s="85">
        <f t="shared" si="5"/>
        <v>25</v>
      </c>
      <c r="G15" s="85">
        <f t="shared" si="6"/>
        <v>0</v>
      </c>
      <c r="H15" s="71">
        <f t="shared" si="7"/>
        <v>0</v>
      </c>
      <c r="I15" s="13">
        <v>66</v>
      </c>
      <c r="J15" s="72">
        <f t="shared" si="8"/>
        <v>0</v>
      </c>
      <c r="K15" s="13">
        <f t="shared" si="9"/>
        <v>0</v>
      </c>
      <c r="L15" s="16"/>
      <c r="M15" s="53"/>
      <c r="R15" s="7"/>
    </row>
    <row r="16" spans="1:18" s="14" customFormat="1" ht="23.25" customHeight="1">
      <c r="A16" s="10">
        <v>4</v>
      </c>
      <c r="B16" s="317" t="s">
        <v>203</v>
      </c>
      <c r="C16" s="71" t="s">
        <v>204</v>
      </c>
      <c r="D16" s="73">
        <f>D5/10/100*45</f>
        <v>0</v>
      </c>
      <c r="E16" s="352">
        <f>1/12</f>
        <v>8.3333333333333329E-2</v>
      </c>
      <c r="F16" s="85">
        <f>400/E16</f>
        <v>4800</v>
      </c>
      <c r="G16" s="85">
        <f t="shared" si="6"/>
        <v>0</v>
      </c>
      <c r="H16" s="13">
        <f t="shared" si="7"/>
        <v>0</v>
      </c>
      <c r="I16" s="13">
        <v>66</v>
      </c>
      <c r="J16" s="72">
        <f t="shared" si="8"/>
        <v>0</v>
      </c>
      <c r="K16" s="351">
        <f t="shared" si="9"/>
        <v>0</v>
      </c>
      <c r="L16" s="69"/>
    </row>
    <row r="17" spans="1:18" s="368" customFormat="1" ht="30" customHeight="1">
      <c r="A17" s="708" t="s">
        <v>208</v>
      </c>
      <c r="B17" s="708"/>
      <c r="C17" s="362"/>
      <c r="D17" s="363"/>
      <c r="E17" s="81"/>
      <c r="F17" s="364"/>
      <c r="G17" s="81">
        <f>SUM(G13:G16)</f>
        <v>0</v>
      </c>
      <c r="H17" s="81">
        <f>SUM(H13:H16)</f>
        <v>0</v>
      </c>
      <c r="I17" s="365"/>
      <c r="J17" s="366">
        <f>SUM(J13:J16)</f>
        <v>0</v>
      </c>
      <c r="K17" s="716"/>
      <c r="L17" s="716"/>
      <c r="M17" s="367"/>
      <c r="R17" s="369"/>
    </row>
    <row r="18" spans="1:18" s="353" customFormat="1" ht="32.25" customHeight="1">
      <c r="A18" s="711" t="s">
        <v>213</v>
      </c>
      <c r="B18" s="711"/>
      <c r="C18" s="711"/>
      <c r="D18" s="711"/>
      <c r="E18" s="711"/>
      <c r="F18" s="711"/>
      <c r="G18" s="711"/>
      <c r="H18" s="711"/>
      <c r="I18" s="711"/>
      <c r="J18" s="711"/>
      <c r="K18" s="711"/>
      <c r="L18" s="711"/>
      <c r="M18" s="358"/>
      <c r="N18" s="358"/>
    </row>
    <row r="19" spans="1:18" s="357" customFormat="1" ht="43.5" customHeight="1">
      <c r="A19" s="354" t="s">
        <v>0</v>
      </c>
      <c r="B19" s="355" t="s">
        <v>41</v>
      </c>
      <c r="C19" s="355" t="s">
        <v>2</v>
      </c>
      <c r="D19" s="356" t="s">
        <v>3</v>
      </c>
      <c r="E19" s="356" t="s">
        <v>4</v>
      </c>
      <c r="F19" s="356" t="s">
        <v>5</v>
      </c>
      <c r="G19" s="356" t="s">
        <v>25</v>
      </c>
      <c r="H19" s="356" t="s">
        <v>26</v>
      </c>
      <c r="I19" s="356" t="s">
        <v>7</v>
      </c>
      <c r="J19" s="356" t="s">
        <v>42</v>
      </c>
      <c r="K19" s="356" t="s">
        <v>45</v>
      </c>
      <c r="L19" s="356" t="s">
        <v>8</v>
      </c>
    </row>
    <row r="20" spans="1:18" ht="23.25" customHeight="1">
      <c r="A20" s="10">
        <v>1</v>
      </c>
      <c r="B20" s="317" t="s">
        <v>93</v>
      </c>
      <c r="C20" s="1" t="s">
        <v>9</v>
      </c>
      <c r="D20" s="73">
        <f>D5*1666/100*45</f>
        <v>0</v>
      </c>
      <c r="E20" s="85">
        <v>16</v>
      </c>
      <c r="F20" s="85">
        <f>400/E20</f>
        <v>25</v>
      </c>
      <c r="G20" s="85">
        <f>D20*1/E20</f>
        <v>0</v>
      </c>
      <c r="H20" s="71">
        <f>G20*F20*E20</f>
        <v>0</v>
      </c>
      <c r="I20" s="13">
        <v>66</v>
      </c>
      <c r="J20" s="72">
        <f>G20/I20</f>
        <v>0</v>
      </c>
      <c r="K20" s="13">
        <f>J20*E20</f>
        <v>0</v>
      </c>
      <c r="L20" s="16"/>
      <c r="M20" s="53"/>
      <c r="R20" s="7"/>
    </row>
    <row r="21" spans="1:18" ht="23.25" customHeight="1">
      <c r="A21" s="10">
        <v>2</v>
      </c>
      <c r="B21" s="317" t="s">
        <v>94</v>
      </c>
      <c r="C21" s="1" t="s">
        <v>105</v>
      </c>
      <c r="D21" s="73">
        <f>D5*2/100*45</f>
        <v>0</v>
      </c>
      <c r="E21" s="85">
        <v>0.5</v>
      </c>
      <c r="F21" s="85">
        <f t="shared" ref="F21:F22" si="10">400/E21</f>
        <v>800</v>
      </c>
      <c r="G21" s="85">
        <f t="shared" ref="G21:G23" si="11">D21*1/E21</f>
        <v>0</v>
      </c>
      <c r="H21" s="71">
        <f t="shared" ref="H21:H23" si="12">G21*F21*E21</f>
        <v>0</v>
      </c>
      <c r="I21" s="13">
        <v>66</v>
      </c>
      <c r="J21" s="72">
        <f t="shared" ref="J21:J23" si="13">G21/I21</f>
        <v>0</v>
      </c>
      <c r="K21" s="13">
        <f t="shared" ref="K21:K23" si="14">J21*E21</f>
        <v>0</v>
      </c>
      <c r="L21" s="16"/>
      <c r="M21" s="53"/>
      <c r="R21" s="7"/>
    </row>
    <row r="22" spans="1:18" ht="23.25" customHeight="1">
      <c r="A22" s="10">
        <v>3</v>
      </c>
      <c r="B22" s="317" t="s">
        <v>95</v>
      </c>
      <c r="C22" s="1" t="s">
        <v>107</v>
      </c>
      <c r="D22" s="73">
        <f>D5*800/100*45</f>
        <v>0</v>
      </c>
      <c r="E22" s="85">
        <v>16</v>
      </c>
      <c r="F22" s="85">
        <f t="shared" si="10"/>
        <v>25</v>
      </c>
      <c r="G22" s="85">
        <f t="shared" si="11"/>
        <v>0</v>
      </c>
      <c r="H22" s="71">
        <f t="shared" si="12"/>
        <v>0</v>
      </c>
      <c r="I22" s="13">
        <v>66</v>
      </c>
      <c r="J22" s="72">
        <f t="shared" si="13"/>
        <v>0</v>
      </c>
      <c r="K22" s="13">
        <f t="shared" si="14"/>
        <v>0</v>
      </c>
      <c r="L22" s="16"/>
      <c r="M22" s="53"/>
      <c r="R22" s="7"/>
    </row>
    <row r="23" spans="1:18" s="14" customFormat="1" ht="23.25" customHeight="1">
      <c r="A23" s="10">
        <v>4</v>
      </c>
      <c r="B23" s="317" t="s">
        <v>203</v>
      </c>
      <c r="C23" s="71" t="s">
        <v>204</v>
      </c>
      <c r="D23" s="73">
        <f>D5/10/100*45</f>
        <v>0</v>
      </c>
      <c r="E23" s="352">
        <f>1/12</f>
        <v>8.3333333333333329E-2</v>
      </c>
      <c r="F23" s="85">
        <f>400/E23</f>
        <v>4800</v>
      </c>
      <c r="G23" s="85">
        <f t="shared" si="11"/>
        <v>0</v>
      </c>
      <c r="H23" s="13">
        <f t="shared" si="12"/>
        <v>0</v>
      </c>
      <c r="I23" s="13">
        <v>66</v>
      </c>
      <c r="J23" s="72">
        <f t="shared" si="13"/>
        <v>0</v>
      </c>
      <c r="K23" s="351">
        <f t="shared" si="14"/>
        <v>0</v>
      </c>
      <c r="L23" s="69"/>
    </row>
    <row r="24" spans="1:18" s="368" customFormat="1" ht="33" customHeight="1">
      <c r="A24" s="708" t="s">
        <v>209</v>
      </c>
      <c r="B24" s="708"/>
      <c r="C24" s="362"/>
      <c r="D24" s="363"/>
      <c r="E24" s="81"/>
      <c r="F24" s="364"/>
      <c r="G24" s="81">
        <f>SUM(G20:G23)</f>
        <v>0</v>
      </c>
      <c r="H24" s="81">
        <f>SUM(H20:H23)</f>
        <v>0</v>
      </c>
      <c r="I24" s="81"/>
      <c r="J24" s="81">
        <f>SUM(J20:J23)</f>
        <v>0</v>
      </c>
      <c r="K24" s="716"/>
      <c r="L24" s="716"/>
      <c r="M24" s="367"/>
      <c r="R24" s="369"/>
    </row>
    <row r="25" spans="1:18" s="353" customFormat="1" ht="32.25" customHeight="1">
      <c r="A25" s="711" t="s">
        <v>97</v>
      </c>
      <c r="B25" s="711"/>
      <c r="C25" s="711"/>
      <c r="D25" s="711"/>
      <c r="E25" s="711"/>
      <c r="F25" s="711"/>
      <c r="G25" s="711"/>
      <c r="H25" s="711"/>
      <c r="I25" s="711"/>
      <c r="J25" s="711"/>
      <c r="K25" s="711"/>
      <c r="L25" s="711"/>
      <c r="M25" s="358"/>
      <c r="N25" s="358"/>
    </row>
    <row r="26" spans="1:18" s="357" customFormat="1" ht="43.5" customHeight="1">
      <c r="A26" s="354" t="s">
        <v>0</v>
      </c>
      <c r="B26" s="355" t="s">
        <v>41</v>
      </c>
      <c r="C26" s="355" t="s">
        <v>2</v>
      </c>
      <c r="D26" s="356" t="s">
        <v>3</v>
      </c>
      <c r="E26" s="356" t="s">
        <v>4</v>
      </c>
      <c r="F26" s="356" t="s">
        <v>5</v>
      </c>
      <c r="G26" s="356" t="s">
        <v>25</v>
      </c>
      <c r="H26" s="356" t="s">
        <v>26</v>
      </c>
      <c r="I26" s="356" t="s">
        <v>7</v>
      </c>
      <c r="J26" s="356" t="s">
        <v>42</v>
      </c>
      <c r="K26" s="356" t="s">
        <v>45</v>
      </c>
      <c r="L26" s="356" t="s">
        <v>8</v>
      </c>
    </row>
    <row r="27" spans="1:18" ht="23.25" customHeight="1">
      <c r="A27" s="10">
        <v>1</v>
      </c>
      <c r="B27" s="317" t="s">
        <v>217</v>
      </c>
      <c r="C27" s="1" t="s">
        <v>12</v>
      </c>
      <c r="D27" s="89"/>
      <c r="E27" s="85">
        <v>50</v>
      </c>
      <c r="F27" s="85">
        <v>0</v>
      </c>
      <c r="G27" s="85">
        <f>D27*1/E27</f>
        <v>0</v>
      </c>
      <c r="H27" s="85">
        <f>G27*F27*E27</f>
        <v>0</v>
      </c>
      <c r="I27" s="85">
        <v>33</v>
      </c>
      <c r="J27" s="85">
        <f>G27/I27</f>
        <v>0</v>
      </c>
      <c r="K27" s="85">
        <f>J27*E27</f>
        <v>0</v>
      </c>
      <c r="L27" s="16"/>
      <c r="M27" s="53">
        <v>80000</v>
      </c>
      <c r="R27" s="7"/>
    </row>
    <row r="28" spans="1:18" ht="23.25" customHeight="1">
      <c r="A28" s="10">
        <v>2</v>
      </c>
      <c r="B28" s="317" t="s">
        <v>96</v>
      </c>
      <c r="C28" s="1" t="s">
        <v>104</v>
      </c>
      <c r="D28" s="89">
        <f>D5/100*30</f>
        <v>0</v>
      </c>
      <c r="E28" s="85">
        <v>1</v>
      </c>
      <c r="F28" s="85">
        <v>0</v>
      </c>
      <c r="G28" s="85">
        <f t="shared" ref="G28:G30" si="15">D28*1/E28</f>
        <v>0</v>
      </c>
      <c r="H28" s="85">
        <f t="shared" ref="H28:H30" si="16">G28*F28*E28</f>
        <v>0</v>
      </c>
      <c r="I28" s="85">
        <v>33</v>
      </c>
      <c r="J28" s="85">
        <f t="shared" ref="J28:J30" si="17">G28/I28</f>
        <v>0</v>
      </c>
      <c r="K28" s="85">
        <f t="shared" ref="K28:K30" si="18">J28*E28</f>
        <v>0</v>
      </c>
      <c r="L28" s="16"/>
      <c r="M28" s="53">
        <v>60</v>
      </c>
      <c r="R28" s="7"/>
    </row>
    <row r="29" spans="1:18" ht="23.25" customHeight="1">
      <c r="A29" s="10">
        <v>3</v>
      </c>
      <c r="B29" s="317" t="s">
        <v>218</v>
      </c>
      <c r="C29" s="1" t="s">
        <v>107</v>
      </c>
      <c r="D29" s="89">
        <f>D5*400</f>
        <v>0</v>
      </c>
      <c r="E29" s="85">
        <v>200</v>
      </c>
      <c r="F29" s="85">
        <v>0</v>
      </c>
      <c r="G29" s="85">
        <f t="shared" si="15"/>
        <v>0</v>
      </c>
      <c r="H29" s="85">
        <f t="shared" si="16"/>
        <v>0</v>
      </c>
      <c r="I29" s="85">
        <v>33</v>
      </c>
      <c r="J29" s="85">
        <f t="shared" si="17"/>
        <v>0</v>
      </c>
      <c r="K29" s="85">
        <f t="shared" si="18"/>
        <v>0</v>
      </c>
      <c r="L29" s="16"/>
      <c r="M29" s="53">
        <v>80000</v>
      </c>
      <c r="R29" s="7"/>
    </row>
    <row r="30" spans="1:18" ht="23.25" customHeight="1">
      <c r="A30" s="10">
        <v>4</v>
      </c>
      <c r="B30" s="317" t="s">
        <v>108</v>
      </c>
      <c r="C30" s="1" t="s">
        <v>12</v>
      </c>
      <c r="D30" s="89">
        <f>D27</f>
        <v>0</v>
      </c>
      <c r="E30" s="85">
        <v>250</v>
      </c>
      <c r="F30" s="85">
        <v>0</v>
      </c>
      <c r="G30" s="85">
        <f t="shared" si="15"/>
        <v>0</v>
      </c>
      <c r="H30" s="85">
        <f t="shared" si="16"/>
        <v>0</v>
      </c>
      <c r="I30" s="85">
        <v>33</v>
      </c>
      <c r="J30" s="85">
        <f t="shared" si="17"/>
        <v>0</v>
      </c>
      <c r="K30" s="85">
        <f t="shared" si="18"/>
        <v>0</v>
      </c>
      <c r="L30" s="16"/>
      <c r="M30" s="53">
        <v>80000</v>
      </c>
      <c r="R30" s="7"/>
    </row>
    <row r="31" spans="1:18" ht="35.25" customHeight="1">
      <c r="A31" s="708" t="s">
        <v>210</v>
      </c>
      <c r="B31" s="708"/>
      <c r="C31" s="84"/>
      <c r="D31" s="84"/>
      <c r="E31" s="84"/>
      <c r="F31" s="86"/>
      <c r="G31" s="86">
        <f>SUM(G27:G30)</f>
        <v>0</v>
      </c>
      <c r="H31" s="86">
        <f>SUM(H27:H30)</f>
        <v>0</v>
      </c>
      <c r="I31" s="86"/>
      <c r="J31" s="86">
        <f>SUM(J27:J30)</f>
        <v>0</v>
      </c>
      <c r="K31" s="708"/>
      <c r="L31" s="708"/>
      <c r="M31" s="53"/>
      <c r="R31" s="7"/>
    </row>
    <row r="32" spans="1:18" ht="28.5" customHeight="1">
      <c r="A32" s="709" t="s">
        <v>205</v>
      </c>
      <c r="B32" s="709"/>
      <c r="C32" s="18"/>
      <c r="D32" s="19"/>
      <c r="E32" s="19"/>
      <c r="F32" s="19"/>
      <c r="G32" s="20"/>
      <c r="H32" s="20">
        <f>H10+H17+H24+H31</f>
        <v>0</v>
      </c>
      <c r="I32" s="20"/>
      <c r="J32" s="20"/>
      <c r="K32" s="104"/>
      <c r="L32" s="359"/>
    </row>
    <row r="33" spans="1:12" ht="24" customHeight="1">
      <c r="A33" s="710" t="s">
        <v>206</v>
      </c>
      <c r="B33" s="710"/>
      <c r="C33" s="99"/>
      <c r="D33" s="100"/>
      <c r="E33" s="100"/>
      <c r="F33" s="100"/>
      <c r="G33" s="101"/>
      <c r="H33" s="101">
        <f>H32/73.4</f>
        <v>0</v>
      </c>
      <c r="I33" s="101"/>
      <c r="J33" s="101"/>
      <c r="K33" s="102"/>
      <c r="L33" s="360"/>
    </row>
    <row r="34" spans="1:12" s="137" customFormat="1" ht="26.25" customHeight="1">
      <c r="A34" s="673" t="s">
        <v>137</v>
      </c>
      <c r="B34" s="673"/>
      <c r="C34" s="673"/>
      <c r="D34" s="17"/>
      <c r="E34" s="17"/>
      <c r="F34" s="97"/>
      <c r="G34" s="68" t="s">
        <v>20</v>
      </c>
      <c r="H34" s="17" t="s">
        <v>339</v>
      </c>
      <c r="J34" s="140"/>
      <c r="L34" s="141"/>
    </row>
    <row r="35" spans="1:12" s="137" customFormat="1" ht="46.5" customHeight="1">
      <c r="A35" s="145" t="s">
        <v>135</v>
      </c>
      <c r="B35" s="146"/>
      <c r="C35" s="147" t="s">
        <v>21</v>
      </c>
      <c r="D35" s="148"/>
      <c r="E35" s="148"/>
      <c r="F35" s="147" t="s">
        <v>92</v>
      </c>
      <c r="G35" s="12"/>
      <c r="H35" s="170"/>
      <c r="I35" s="320" t="s">
        <v>136</v>
      </c>
      <c r="J35" s="170" t="s">
        <v>22</v>
      </c>
      <c r="K35" s="170"/>
      <c r="L35" s="361"/>
    </row>
    <row r="36" spans="1:12" s="137" customFormat="1" ht="32.25" customHeight="1">
      <c r="A36" s="149"/>
      <c r="B36" s="150"/>
      <c r="C36" s="149" t="s">
        <v>116</v>
      </c>
      <c r="D36" s="149"/>
      <c r="E36" s="149"/>
      <c r="F36" s="137" t="s">
        <v>23</v>
      </c>
      <c r="G36" s="149"/>
      <c r="H36" s="171"/>
      <c r="I36" s="149"/>
      <c r="J36" s="171" t="s">
        <v>24</v>
      </c>
      <c r="K36" s="319"/>
      <c r="L36" s="318" t="s">
        <v>44</v>
      </c>
    </row>
  </sheetData>
  <mergeCells count="17">
    <mergeCell ref="A25:L25"/>
    <mergeCell ref="A1:L1"/>
    <mergeCell ref="A2:L2"/>
    <mergeCell ref="A3:L3"/>
    <mergeCell ref="A10:C10"/>
    <mergeCell ref="K10:L10"/>
    <mergeCell ref="A11:L11"/>
    <mergeCell ref="A17:B17"/>
    <mergeCell ref="K17:L17"/>
    <mergeCell ref="A18:L18"/>
    <mergeCell ref="A24:B24"/>
    <mergeCell ref="K24:L24"/>
    <mergeCell ref="A31:B31"/>
    <mergeCell ref="K31:L31"/>
    <mergeCell ref="A32:B32"/>
    <mergeCell ref="A33:B33"/>
    <mergeCell ref="A34:C34"/>
  </mergeCells>
  <printOptions horizontalCentered="1"/>
  <pageMargins left="0.35" right="0.36" top="0.32" bottom="0.28999999999999998" header="0.17" footer="0.18"/>
  <pageSetup paperSize="9" scale="47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R36"/>
  <sheetViews>
    <sheetView rightToLeft="1" view="pageBreakPreview" zoomScale="60" workbookViewId="0">
      <selection activeCell="A18" sqref="A18:L18"/>
    </sheetView>
  </sheetViews>
  <sheetFormatPr defaultColWidth="9.140625" defaultRowHeight="15"/>
  <cols>
    <col min="1" max="1" width="7" style="59" customWidth="1"/>
    <col min="2" max="2" width="57.5703125" style="59" customWidth="1"/>
    <col min="3" max="3" width="10" style="59" customWidth="1"/>
    <col min="4" max="4" width="17" style="59" bestFit="1" customWidth="1"/>
    <col min="5" max="5" width="13.28515625" style="59" customWidth="1"/>
    <col min="6" max="6" width="14.5703125" style="59" customWidth="1"/>
    <col min="7" max="7" width="14.7109375" style="59" customWidth="1"/>
    <col min="8" max="8" width="18.5703125" style="59" customWidth="1"/>
    <col min="9" max="10" width="13.140625" style="59" customWidth="1"/>
    <col min="11" max="11" width="19" style="59" customWidth="1"/>
    <col min="12" max="12" width="56" style="59" customWidth="1"/>
    <col min="13" max="13" width="10.7109375" style="59" bestFit="1" customWidth="1"/>
    <col min="14" max="14" width="17.5703125" style="59" customWidth="1"/>
    <col min="15" max="15" width="17" style="59" customWidth="1"/>
    <col min="16" max="16" width="24.140625" style="59" customWidth="1"/>
    <col min="17" max="17" width="9.140625" style="59"/>
    <col min="18" max="18" width="11.7109375" style="59" customWidth="1"/>
    <col min="19" max="19" width="9.140625" style="59"/>
    <col min="20" max="20" width="13.42578125" style="59" customWidth="1"/>
    <col min="21" max="16384" width="9.140625" style="59"/>
  </cols>
  <sheetData>
    <row r="1" spans="1:18" s="330" customFormat="1" ht="60.75" customHeight="1">
      <c r="A1" s="712" t="s">
        <v>460</v>
      </c>
      <c r="B1" s="712"/>
      <c r="C1" s="712"/>
      <c r="D1" s="712"/>
      <c r="E1" s="712"/>
      <c r="F1" s="712"/>
      <c r="G1" s="712"/>
      <c r="H1" s="712"/>
      <c r="I1" s="712"/>
      <c r="J1" s="712"/>
      <c r="K1" s="712"/>
      <c r="L1" s="712"/>
    </row>
    <row r="2" spans="1:18" ht="27.75" customHeight="1">
      <c r="A2" s="713" t="s">
        <v>102</v>
      </c>
      <c r="B2" s="713"/>
      <c r="C2" s="713"/>
      <c r="D2" s="713"/>
      <c r="E2" s="713"/>
      <c r="F2" s="713"/>
      <c r="G2" s="713"/>
      <c r="H2" s="713"/>
      <c r="I2" s="713"/>
      <c r="J2" s="713"/>
      <c r="K2" s="713"/>
      <c r="L2" s="713"/>
      <c r="N2" s="7"/>
    </row>
    <row r="3" spans="1:18" s="353" customFormat="1" ht="32.25" customHeight="1">
      <c r="A3" s="711" t="s">
        <v>211</v>
      </c>
      <c r="B3" s="711"/>
      <c r="C3" s="711"/>
      <c r="D3" s="711"/>
      <c r="E3" s="711"/>
      <c r="F3" s="711"/>
      <c r="G3" s="711"/>
      <c r="H3" s="711"/>
      <c r="I3" s="711"/>
      <c r="J3" s="711"/>
      <c r="K3" s="711"/>
      <c r="L3" s="711"/>
      <c r="M3" s="358"/>
      <c r="N3" s="358"/>
    </row>
    <row r="4" spans="1:18" s="357" customFormat="1" ht="43.5" customHeight="1">
      <c r="A4" s="354" t="s">
        <v>0</v>
      </c>
      <c r="B4" s="355" t="s">
        <v>41</v>
      </c>
      <c r="C4" s="355" t="s">
        <v>2</v>
      </c>
      <c r="D4" s="356" t="s">
        <v>3</v>
      </c>
      <c r="E4" s="356" t="s">
        <v>4</v>
      </c>
      <c r="F4" s="356" t="s">
        <v>5</v>
      </c>
      <c r="G4" s="356" t="s">
        <v>25</v>
      </c>
      <c r="H4" s="356" t="s">
        <v>6</v>
      </c>
      <c r="I4" s="356" t="s">
        <v>99</v>
      </c>
      <c r="J4" s="356" t="s">
        <v>100</v>
      </c>
      <c r="K4" s="356" t="s">
        <v>101</v>
      </c>
      <c r="L4" s="356" t="s">
        <v>8</v>
      </c>
    </row>
    <row r="5" spans="1:18" s="70" customFormat="1" ht="31.5" customHeight="1">
      <c r="A5" s="107"/>
      <c r="B5" s="108" t="s">
        <v>109</v>
      </c>
      <c r="C5" s="108" t="s">
        <v>19</v>
      </c>
      <c r="D5" s="106">
        <v>120</v>
      </c>
      <c r="E5" s="106"/>
      <c r="F5" s="106"/>
      <c r="G5" s="106"/>
      <c r="H5" s="106"/>
      <c r="I5" s="106"/>
      <c r="J5" s="106"/>
      <c r="K5" s="106"/>
      <c r="L5" s="106"/>
    </row>
    <row r="6" spans="1:18" s="14" customFormat="1" ht="23.25" customHeight="1">
      <c r="A6" s="6">
        <v>1</v>
      </c>
      <c r="B6" s="317" t="s">
        <v>93</v>
      </c>
      <c r="C6" s="71" t="s">
        <v>106</v>
      </c>
      <c r="D6" s="73">
        <f>D5*1666/100*10</f>
        <v>19992</v>
      </c>
      <c r="E6" s="85">
        <v>16</v>
      </c>
      <c r="F6" s="85">
        <f>400/E6</f>
        <v>25</v>
      </c>
      <c r="G6" s="85">
        <f>D6*1/E6</f>
        <v>1249.5</v>
      </c>
      <c r="H6" s="71">
        <f>G6*F6*E6</f>
        <v>499800</v>
      </c>
      <c r="I6" s="13">
        <v>22</v>
      </c>
      <c r="J6" s="72">
        <f>G6/I6</f>
        <v>56.795454545454547</v>
      </c>
      <c r="K6" s="13">
        <f>J6*E6</f>
        <v>908.72727272727275</v>
      </c>
      <c r="L6" s="54"/>
    </row>
    <row r="7" spans="1:18" s="14" customFormat="1" ht="23.25" customHeight="1">
      <c r="A7" s="6">
        <v>2</v>
      </c>
      <c r="B7" s="317" t="s">
        <v>94</v>
      </c>
      <c r="C7" s="71" t="s">
        <v>105</v>
      </c>
      <c r="D7" s="73">
        <f>D5*2/100*10</f>
        <v>24</v>
      </c>
      <c r="E7" s="85">
        <v>0.5</v>
      </c>
      <c r="F7" s="85">
        <f t="shared" ref="F7" si="0">400/E7</f>
        <v>800</v>
      </c>
      <c r="G7" s="85">
        <f t="shared" ref="G7:G9" si="1">D7*1/E7</f>
        <v>48</v>
      </c>
      <c r="H7" s="13">
        <f t="shared" ref="H7:H9" si="2">G7*F7*E7</f>
        <v>19200</v>
      </c>
      <c r="I7" s="13">
        <v>22</v>
      </c>
      <c r="J7" s="72">
        <f t="shared" ref="J7:J9" si="3">G7/I7</f>
        <v>2.1818181818181817</v>
      </c>
      <c r="K7" s="13">
        <f t="shared" ref="K7:K9" si="4">J7*E7</f>
        <v>1.0909090909090908</v>
      </c>
      <c r="L7" s="54"/>
    </row>
    <row r="8" spans="1:18" s="14" customFormat="1" ht="23.25" customHeight="1">
      <c r="A8" s="6">
        <v>3</v>
      </c>
      <c r="B8" s="317" t="s">
        <v>95</v>
      </c>
      <c r="C8" s="71" t="s">
        <v>107</v>
      </c>
      <c r="D8" s="73">
        <f>D5*800/100*10</f>
        <v>9600</v>
      </c>
      <c r="E8" s="85">
        <v>16</v>
      </c>
      <c r="F8" s="85">
        <f>400/E8</f>
        <v>25</v>
      </c>
      <c r="G8" s="85">
        <f t="shared" si="1"/>
        <v>600</v>
      </c>
      <c r="H8" s="13">
        <f t="shared" si="2"/>
        <v>240000</v>
      </c>
      <c r="I8" s="13">
        <v>22</v>
      </c>
      <c r="J8" s="72">
        <f t="shared" si="3"/>
        <v>27.272727272727273</v>
      </c>
      <c r="K8" s="13">
        <f t="shared" si="4"/>
        <v>436.36363636363637</v>
      </c>
      <c r="L8" s="69"/>
    </row>
    <row r="9" spans="1:18" s="14" customFormat="1" ht="23.25" customHeight="1">
      <c r="A9" s="6">
        <v>4</v>
      </c>
      <c r="B9" s="317" t="s">
        <v>203</v>
      </c>
      <c r="C9" s="71" t="s">
        <v>204</v>
      </c>
      <c r="D9" s="73">
        <f>D5/10/100*10</f>
        <v>1.2</v>
      </c>
      <c r="E9" s="352">
        <f>1/12</f>
        <v>8.3333333333333329E-2</v>
      </c>
      <c r="F9" s="85">
        <f>400/E9</f>
        <v>4800</v>
      </c>
      <c r="G9" s="85">
        <f t="shared" si="1"/>
        <v>14.4</v>
      </c>
      <c r="H9" s="13">
        <f t="shared" si="2"/>
        <v>5760</v>
      </c>
      <c r="I9" s="13">
        <v>22</v>
      </c>
      <c r="J9" s="72">
        <f t="shared" si="3"/>
        <v>0.65454545454545454</v>
      </c>
      <c r="K9" s="351">
        <f t="shared" si="4"/>
        <v>5.4545454545454543E-2</v>
      </c>
      <c r="L9" s="69"/>
    </row>
    <row r="10" spans="1:18" s="14" customFormat="1" ht="29.25" customHeight="1">
      <c r="A10" s="714" t="s">
        <v>207</v>
      </c>
      <c r="B10" s="714"/>
      <c r="C10" s="714"/>
      <c r="D10" s="74"/>
      <c r="E10" s="75"/>
      <c r="F10" s="75"/>
      <c r="G10" s="316">
        <f>SUM(G6:G9)</f>
        <v>1911.9</v>
      </c>
      <c r="H10" s="316">
        <f>SUM(H6:H9)</f>
        <v>764760</v>
      </c>
      <c r="I10" s="316"/>
      <c r="J10" s="76">
        <f>SUM(J6:J9)</f>
        <v>86.904545454545456</v>
      </c>
      <c r="K10" s="715"/>
      <c r="L10" s="715"/>
    </row>
    <row r="11" spans="1:18" s="353" customFormat="1" ht="32.25" customHeight="1">
      <c r="A11" s="711" t="s">
        <v>212</v>
      </c>
      <c r="B11" s="711"/>
      <c r="C11" s="711"/>
      <c r="D11" s="711"/>
      <c r="E11" s="711"/>
      <c r="F11" s="711"/>
      <c r="G11" s="711"/>
      <c r="H11" s="711"/>
      <c r="I11" s="711"/>
      <c r="J11" s="711"/>
      <c r="K11" s="711"/>
      <c r="L11" s="711"/>
      <c r="M11" s="358"/>
      <c r="N11" s="358"/>
    </row>
    <row r="12" spans="1:18" s="357" customFormat="1" ht="43.5" customHeight="1">
      <c r="A12" s="354" t="s">
        <v>0</v>
      </c>
      <c r="B12" s="355" t="s">
        <v>41</v>
      </c>
      <c r="C12" s="355" t="s">
        <v>2</v>
      </c>
      <c r="D12" s="356" t="s">
        <v>3</v>
      </c>
      <c r="E12" s="356" t="s">
        <v>4</v>
      </c>
      <c r="F12" s="356" t="s">
        <v>5</v>
      </c>
      <c r="G12" s="356" t="s">
        <v>25</v>
      </c>
      <c r="H12" s="356" t="s">
        <v>26</v>
      </c>
      <c r="I12" s="356" t="s">
        <v>7</v>
      </c>
      <c r="J12" s="356" t="s">
        <v>42</v>
      </c>
      <c r="K12" s="356" t="s">
        <v>45</v>
      </c>
      <c r="L12" s="356" t="s">
        <v>8</v>
      </c>
    </row>
    <row r="13" spans="1:18" ht="23.25" customHeight="1">
      <c r="A13" s="10">
        <v>1</v>
      </c>
      <c r="B13" s="317" t="s">
        <v>93</v>
      </c>
      <c r="C13" s="1" t="s">
        <v>9</v>
      </c>
      <c r="D13" s="73">
        <f>D5*1666/100*45</f>
        <v>89964</v>
      </c>
      <c r="E13" s="85">
        <v>16</v>
      </c>
      <c r="F13" s="85">
        <f>400/E13</f>
        <v>25</v>
      </c>
      <c r="G13" s="85">
        <f>D13*1/E13</f>
        <v>5622.75</v>
      </c>
      <c r="H13" s="71">
        <f>G13*F13*E13</f>
        <v>2249100</v>
      </c>
      <c r="I13" s="13">
        <v>66</v>
      </c>
      <c r="J13" s="72">
        <f>G13/I13</f>
        <v>85.193181818181813</v>
      </c>
      <c r="K13" s="13">
        <f>J13*E13</f>
        <v>1363.090909090909</v>
      </c>
      <c r="L13" s="16"/>
      <c r="M13" s="53"/>
      <c r="R13" s="7"/>
    </row>
    <row r="14" spans="1:18" ht="23.25" customHeight="1">
      <c r="A14" s="10">
        <v>2</v>
      </c>
      <c r="B14" s="317" t="s">
        <v>94</v>
      </c>
      <c r="C14" s="1" t="s">
        <v>105</v>
      </c>
      <c r="D14" s="73">
        <f>D5*2/100*45</f>
        <v>108</v>
      </c>
      <c r="E14" s="85">
        <v>0.5</v>
      </c>
      <c r="F14" s="85">
        <f t="shared" ref="F14:F15" si="5">400/E14</f>
        <v>800</v>
      </c>
      <c r="G14" s="85">
        <f t="shared" ref="G14:G16" si="6">D14*1/E14</f>
        <v>216</v>
      </c>
      <c r="H14" s="71">
        <f t="shared" ref="H14:H16" si="7">G14*F14*E14</f>
        <v>86400</v>
      </c>
      <c r="I14" s="13">
        <v>66</v>
      </c>
      <c r="J14" s="72">
        <f t="shared" ref="J14:J16" si="8">G14/I14</f>
        <v>3.2727272727272729</v>
      </c>
      <c r="K14" s="13">
        <f t="shared" ref="K14:K16" si="9">J14*E14</f>
        <v>1.6363636363636365</v>
      </c>
      <c r="L14" s="16"/>
      <c r="M14" s="53"/>
      <c r="R14" s="7"/>
    </row>
    <row r="15" spans="1:18" ht="23.25" customHeight="1">
      <c r="A15" s="10">
        <v>3</v>
      </c>
      <c r="B15" s="317" t="s">
        <v>95</v>
      </c>
      <c r="C15" s="1" t="s">
        <v>107</v>
      </c>
      <c r="D15" s="73">
        <f>D5*800/100*45</f>
        <v>43200</v>
      </c>
      <c r="E15" s="85">
        <v>16</v>
      </c>
      <c r="F15" s="85">
        <f t="shared" si="5"/>
        <v>25</v>
      </c>
      <c r="G15" s="85">
        <f t="shared" si="6"/>
        <v>2700</v>
      </c>
      <c r="H15" s="71">
        <f t="shared" si="7"/>
        <v>1080000</v>
      </c>
      <c r="I15" s="13">
        <v>66</v>
      </c>
      <c r="J15" s="72">
        <f t="shared" si="8"/>
        <v>40.909090909090907</v>
      </c>
      <c r="K15" s="13">
        <f t="shared" si="9"/>
        <v>654.5454545454545</v>
      </c>
      <c r="L15" s="16"/>
      <c r="M15" s="53"/>
      <c r="R15" s="7"/>
    </row>
    <row r="16" spans="1:18" s="14" customFormat="1" ht="23.25" customHeight="1">
      <c r="A16" s="10">
        <v>4</v>
      </c>
      <c r="B16" s="317" t="s">
        <v>203</v>
      </c>
      <c r="C16" s="71" t="s">
        <v>204</v>
      </c>
      <c r="D16" s="73">
        <f>D5/10/100*45</f>
        <v>5.3999999999999995</v>
      </c>
      <c r="E16" s="352">
        <f>1/12</f>
        <v>8.3333333333333329E-2</v>
      </c>
      <c r="F16" s="85">
        <f>400/E16</f>
        <v>4800</v>
      </c>
      <c r="G16" s="85">
        <f t="shared" si="6"/>
        <v>64.8</v>
      </c>
      <c r="H16" s="13">
        <f t="shared" si="7"/>
        <v>25920</v>
      </c>
      <c r="I16" s="13">
        <v>66</v>
      </c>
      <c r="J16" s="72">
        <f t="shared" si="8"/>
        <v>0.98181818181818181</v>
      </c>
      <c r="K16" s="351">
        <f t="shared" si="9"/>
        <v>8.1818181818181818E-2</v>
      </c>
      <c r="L16" s="69"/>
    </row>
    <row r="17" spans="1:18" ht="30" customHeight="1">
      <c r="A17" s="708" t="s">
        <v>208</v>
      </c>
      <c r="B17" s="708"/>
      <c r="C17" s="77"/>
      <c r="D17" s="78"/>
      <c r="E17" s="79"/>
      <c r="F17" s="80"/>
      <c r="G17" s="81">
        <f>SUM(G13:G16)</f>
        <v>8603.5499999999993</v>
      </c>
      <c r="H17" s="79">
        <f>SUM(H13:H16)</f>
        <v>3441420</v>
      </c>
      <c r="I17" s="82"/>
      <c r="J17" s="83">
        <f>SUM(J13:J16)</f>
        <v>130.35681818181817</v>
      </c>
      <c r="K17" s="717"/>
      <c r="L17" s="717"/>
      <c r="M17" s="53"/>
      <c r="R17" s="7"/>
    </row>
    <row r="18" spans="1:18" s="353" customFormat="1" ht="32.25" customHeight="1">
      <c r="A18" s="711" t="s">
        <v>213</v>
      </c>
      <c r="B18" s="711"/>
      <c r="C18" s="711"/>
      <c r="D18" s="711"/>
      <c r="E18" s="711"/>
      <c r="F18" s="711"/>
      <c r="G18" s="711"/>
      <c r="H18" s="711"/>
      <c r="I18" s="711"/>
      <c r="J18" s="711"/>
      <c r="K18" s="711"/>
      <c r="L18" s="711"/>
      <c r="M18" s="358"/>
      <c r="N18" s="358"/>
    </row>
    <row r="19" spans="1:18" s="357" customFormat="1" ht="43.5" customHeight="1">
      <c r="A19" s="354" t="s">
        <v>0</v>
      </c>
      <c r="B19" s="355" t="s">
        <v>41</v>
      </c>
      <c r="C19" s="355" t="s">
        <v>2</v>
      </c>
      <c r="D19" s="356" t="s">
        <v>3</v>
      </c>
      <c r="E19" s="356" t="s">
        <v>4</v>
      </c>
      <c r="F19" s="356" t="s">
        <v>5</v>
      </c>
      <c r="G19" s="356" t="s">
        <v>25</v>
      </c>
      <c r="H19" s="356" t="s">
        <v>26</v>
      </c>
      <c r="I19" s="356" t="s">
        <v>7</v>
      </c>
      <c r="J19" s="356" t="s">
        <v>42</v>
      </c>
      <c r="K19" s="356" t="s">
        <v>45</v>
      </c>
      <c r="L19" s="356" t="s">
        <v>8</v>
      </c>
    </row>
    <row r="20" spans="1:18" ht="23.25" customHeight="1">
      <c r="A20" s="10">
        <v>1</v>
      </c>
      <c r="B20" s="317" t="s">
        <v>93</v>
      </c>
      <c r="C20" s="1" t="s">
        <v>9</v>
      </c>
      <c r="D20" s="73">
        <f>D5*1666/100*45</f>
        <v>89964</v>
      </c>
      <c r="E20" s="85">
        <v>16</v>
      </c>
      <c r="F20" s="85">
        <f>400/E20</f>
        <v>25</v>
      </c>
      <c r="G20" s="85">
        <f>D20*1/E20</f>
        <v>5622.75</v>
      </c>
      <c r="H20" s="71">
        <f>G20*F20*E20</f>
        <v>2249100</v>
      </c>
      <c r="I20" s="13">
        <v>66</v>
      </c>
      <c r="J20" s="72">
        <f>G20/I20</f>
        <v>85.193181818181813</v>
      </c>
      <c r="K20" s="13">
        <f>J20*E20</f>
        <v>1363.090909090909</v>
      </c>
      <c r="L20" s="16"/>
      <c r="M20" s="53"/>
      <c r="R20" s="7"/>
    </row>
    <row r="21" spans="1:18" ht="23.25" customHeight="1">
      <c r="A21" s="10">
        <v>2</v>
      </c>
      <c r="B21" s="317" t="s">
        <v>94</v>
      </c>
      <c r="C21" s="1" t="s">
        <v>105</v>
      </c>
      <c r="D21" s="73">
        <f>D5*2/100*45</f>
        <v>108</v>
      </c>
      <c r="E21" s="85">
        <v>0.5</v>
      </c>
      <c r="F21" s="85">
        <f t="shared" ref="F21:F22" si="10">400/E21</f>
        <v>800</v>
      </c>
      <c r="G21" s="85">
        <f t="shared" ref="G21:G23" si="11">D21*1/E21</f>
        <v>216</v>
      </c>
      <c r="H21" s="71">
        <f t="shared" ref="H21:H23" si="12">G21*F21*E21</f>
        <v>86400</v>
      </c>
      <c r="I21" s="13">
        <v>66</v>
      </c>
      <c r="J21" s="72">
        <f t="shared" ref="J21:J23" si="13">G21/I21</f>
        <v>3.2727272727272729</v>
      </c>
      <c r="K21" s="13">
        <f t="shared" ref="K21:K23" si="14">J21*E21</f>
        <v>1.6363636363636365</v>
      </c>
      <c r="L21" s="16"/>
      <c r="M21" s="53"/>
      <c r="R21" s="7"/>
    </row>
    <row r="22" spans="1:18" ht="23.25" customHeight="1">
      <c r="A22" s="10">
        <v>3</v>
      </c>
      <c r="B22" s="317" t="s">
        <v>95</v>
      </c>
      <c r="C22" s="1" t="s">
        <v>107</v>
      </c>
      <c r="D22" s="73">
        <f>D5*800/100*45</f>
        <v>43200</v>
      </c>
      <c r="E22" s="85">
        <v>16</v>
      </c>
      <c r="F22" s="85">
        <f t="shared" si="10"/>
        <v>25</v>
      </c>
      <c r="G22" s="85">
        <f t="shared" si="11"/>
        <v>2700</v>
      </c>
      <c r="H22" s="71">
        <f t="shared" si="12"/>
        <v>1080000</v>
      </c>
      <c r="I22" s="13">
        <v>66</v>
      </c>
      <c r="J22" s="72">
        <f t="shared" si="13"/>
        <v>40.909090909090907</v>
      </c>
      <c r="K22" s="13">
        <f t="shared" si="14"/>
        <v>654.5454545454545</v>
      </c>
      <c r="L22" s="16"/>
      <c r="M22" s="53"/>
      <c r="R22" s="7"/>
    </row>
    <row r="23" spans="1:18" s="14" customFormat="1" ht="23.25" customHeight="1">
      <c r="A23" s="10">
        <v>4</v>
      </c>
      <c r="B23" s="317" t="s">
        <v>203</v>
      </c>
      <c r="C23" s="71" t="s">
        <v>204</v>
      </c>
      <c r="D23" s="73">
        <f>D5/10/100*45</f>
        <v>5.3999999999999995</v>
      </c>
      <c r="E23" s="352">
        <f>1/12</f>
        <v>8.3333333333333329E-2</v>
      </c>
      <c r="F23" s="85">
        <f>400/E23</f>
        <v>4800</v>
      </c>
      <c r="G23" s="85">
        <f t="shared" si="11"/>
        <v>64.8</v>
      </c>
      <c r="H23" s="13">
        <f t="shared" si="12"/>
        <v>25920</v>
      </c>
      <c r="I23" s="13">
        <v>66</v>
      </c>
      <c r="J23" s="72">
        <f t="shared" si="13"/>
        <v>0.98181818181818181</v>
      </c>
      <c r="K23" s="351">
        <f t="shared" si="14"/>
        <v>8.1818181818181818E-2</v>
      </c>
      <c r="L23" s="69"/>
    </row>
    <row r="24" spans="1:18" ht="33" customHeight="1">
      <c r="A24" s="708" t="s">
        <v>209</v>
      </c>
      <c r="B24" s="708"/>
      <c r="C24" s="77"/>
      <c r="D24" s="78"/>
      <c r="E24" s="79"/>
      <c r="F24" s="80"/>
      <c r="G24" s="81">
        <f>SUM(G20:G23)</f>
        <v>8603.5499999999993</v>
      </c>
      <c r="H24" s="79">
        <f>SUM(H20:H23)</f>
        <v>3441420</v>
      </c>
      <c r="I24" s="82"/>
      <c r="J24" s="83">
        <f>SUM(J20:J23)</f>
        <v>130.35681818181817</v>
      </c>
      <c r="K24" s="717"/>
      <c r="L24" s="717"/>
      <c r="M24" s="53"/>
      <c r="R24" s="7"/>
    </row>
    <row r="25" spans="1:18" s="353" customFormat="1" ht="32.25" customHeight="1">
      <c r="A25" s="711" t="s">
        <v>97</v>
      </c>
      <c r="B25" s="711"/>
      <c r="C25" s="711"/>
      <c r="D25" s="711"/>
      <c r="E25" s="711"/>
      <c r="F25" s="711"/>
      <c r="G25" s="711"/>
      <c r="H25" s="711"/>
      <c r="I25" s="711"/>
      <c r="J25" s="711"/>
      <c r="K25" s="711"/>
      <c r="L25" s="711"/>
      <c r="M25" s="358"/>
      <c r="N25" s="358"/>
    </row>
    <row r="26" spans="1:18" s="357" customFormat="1" ht="43.5" customHeight="1">
      <c r="A26" s="354" t="s">
        <v>0</v>
      </c>
      <c r="B26" s="355" t="s">
        <v>41</v>
      </c>
      <c r="C26" s="355" t="s">
        <v>2</v>
      </c>
      <c r="D26" s="356" t="s">
        <v>3</v>
      </c>
      <c r="E26" s="356" t="s">
        <v>4</v>
      </c>
      <c r="F26" s="356" t="s">
        <v>5</v>
      </c>
      <c r="G26" s="356" t="s">
        <v>25</v>
      </c>
      <c r="H26" s="356" t="s">
        <v>26</v>
      </c>
      <c r="I26" s="356" t="s">
        <v>7</v>
      </c>
      <c r="J26" s="356" t="s">
        <v>42</v>
      </c>
      <c r="K26" s="356" t="s">
        <v>45</v>
      </c>
      <c r="L26" s="356" t="s">
        <v>8</v>
      </c>
    </row>
    <row r="27" spans="1:18" ht="23.25" customHeight="1">
      <c r="A27" s="10">
        <v>1</v>
      </c>
      <c r="B27" s="317" t="s">
        <v>217</v>
      </c>
      <c r="C27" s="1" t="s">
        <v>12</v>
      </c>
      <c r="D27" s="89">
        <f>D5*400</f>
        <v>48000</v>
      </c>
      <c r="E27" s="85">
        <v>50</v>
      </c>
      <c r="F27" s="85">
        <f>400/E27</f>
        <v>8</v>
      </c>
      <c r="G27" s="85">
        <f>D27*1/E27</f>
        <v>960</v>
      </c>
      <c r="H27" s="85">
        <f>G27*F27*E27</f>
        <v>384000</v>
      </c>
      <c r="I27" s="85">
        <v>33</v>
      </c>
      <c r="J27" s="85">
        <f>G27/I27</f>
        <v>29.09090909090909</v>
      </c>
      <c r="K27" s="85">
        <f>J27*E27</f>
        <v>1454.5454545454545</v>
      </c>
      <c r="L27" s="16"/>
      <c r="M27" s="53"/>
      <c r="R27" s="7"/>
    </row>
    <row r="28" spans="1:18" ht="23.25" customHeight="1">
      <c r="A28" s="10">
        <v>2</v>
      </c>
      <c r="B28" s="317" t="s">
        <v>364</v>
      </c>
      <c r="C28" s="1" t="s">
        <v>19</v>
      </c>
      <c r="D28" s="89">
        <f>D5/100*30</f>
        <v>36</v>
      </c>
      <c r="E28" s="85">
        <v>1</v>
      </c>
      <c r="F28" s="85">
        <f t="shared" ref="F28:F30" si="15">400/E28</f>
        <v>400</v>
      </c>
      <c r="G28" s="85">
        <f t="shared" ref="G28:G30" si="16">D28*1/E28</f>
        <v>36</v>
      </c>
      <c r="H28" s="85">
        <f t="shared" ref="H28:H30" si="17">G28*F28*E28</f>
        <v>14400</v>
      </c>
      <c r="I28" s="85">
        <v>33</v>
      </c>
      <c r="J28" s="85">
        <f t="shared" ref="J28:J30" si="18">G28/I28</f>
        <v>1.0909090909090908</v>
      </c>
      <c r="K28" s="85">
        <f t="shared" ref="K28:K30" si="19">J28*E28</f>
        <v>1.0909090909090908</v>
      </c>
      <c r="L28" s="16" t="s">
        <v>365</v>
      </c>
      <c r="M28" s="53"/>
      <c r="R28" s="7"/>
    </row>
    <row r="29" spans="1:18" ht="23.25" customHeight="1">
      <c r="A29" s="10">
        <v>3</v>
      </c>
      <c r="B29" s="317" t="s">
        <v>218</v>
      </c>
      <c r="C29" s="1" t="s">
        <v>107</v>
      </c>
      <c r="D29" s="89">
        <f>D5*400</f>
        <v>48000</v>
      </c>
      <c r="E29" s="85">
        <v>200</v>
      </c>
      <c r="F29" s="85">
        <f t="shared" si="15"/>
        <v>2</v>
      </c>
      <c r="G29" s="85">
        <f t="shared" si="16"/>
        <v>240</v>
      </c>
      <c r="H29" s="85">
        <f t="shared" si="17"/>
        <v>96000</v>
      </c>
      <c r="I29" s="85">
        <v>33</v>
      </c>
      <c r="J29" s="85">
        <f t="shared" si="18"/>
        <v>7.2727272727272725</v>
      </c>
      <c r="K29" s="85">
        <f t="shared" si="19"/>
        <v>1454.5454545454545</v>
      </c>
      <c r="L29" s="16"/>
      <c r="M29" s="53"/>
      <c r="R29" s="7"/>
    </row>
    <row r="30" spans="1:18" ht="23.25" customHeight="1">
      <c r="A30" s="10">
        <v>4</v>
      </c>
      <c r="B30" s="317" t="s">
        <v>108</v>
      </c>
      <c r="C30" s="1" t="s">
        <v>12</v>
      </c>
      <c r="D30" s="89">
        <f>D27</f>
        <v>48000</v>
      </c>
      <c r="E30" s="85">
        <v>250</v>
      </c>
      <c r="F30" s="85">
        <f t="shared" si="15"/>
        <v>1.6</v>
      </c>
      <c r="G30" s="85">
        <f t="shared" si="16"/>
        <v>192</v>
      </c>
      <c r="H30" s="85">
        <f t="shared" si="17"/>
        <v>76800.000000000015</v>
      </c>
      <c r="I30" s="85">
        <v>33</v>
      </c>
      <c r="J30" s="85">
        <f t="shared" si="18"/>
        <v>5.8181818181818183</v>
      </c>
      <c r="K30" s="85">
        <f t="shared" si="19"/>
        <v>1454.5454545454545</v>
      </c>
      <c r="L30" s="16"/>
      <c r="M30" s="53"/>
      <c r="R30" s="7"/>
    </row>
    <row r="31" spans="1:18" ht="35.25" customHeight="1">
      <c r="A31" s="708" t="s">
        <v>210</v>
      </c>
      <c r="B31" s="708"/>
      <c r="C31" s="84"/>
      <c r="D31" s="84"/>
      <c r="E31" s="84"/>
      <c r="F31" s="86"/>
      <c r="G31" s="86">
        <f>SUM(G27:G30)</f>
        <v>1428</v>
      </c>
      <c r="H31" s="86">
        <f>SUM(H27:H30)</f>
        <v>571200</v>
      </c>
      <c r="I31" s="87"/>
      <c r="J31" s="88">
        <f>SUM(J27:J30)</f>
        <v>43.272727272727273</v>
      </c>
      <c r="K31" s="708"/>
      <c r="L31" s="708"/>
      <c r="M31" s="53"/>
      <c r="R31" s="7"/>
    </row>
    <row r="32" spans="1:18" ht="28.5" customHeight="1">
      <c r="A32" s="709" t="s">
        <v>205</v>
      </c>
      <c r="B32" s="709"/>
      <c r="C32" s="18"/>
      <c r="D32" s="19"/>
      <c r="E32" s="19"/>
      <c r="F32" s="19"/>
      <c r="G32" s="20"/>
      <c r="H32" s="20">
        <f>H10+H17+H24+H31</f>
        <v>8218800</v>
      </c>
      <c r="I32" s="20"/>
      <c r="J32" s="20"/>
      <c r="K32" s="104"/>
      <c r="L32" s="359"/>
    </row>
    <row r="33" spans="1:12" ht="24" customHeight="1">
      <c r="A33" s="710" t="s">
        <v>206</v>
      </c>
      <c r="B33" s="710"/>
      <c r="C33" s="99"/>
      <c r="D33" s="100"/>
      <c r="E33" s="100"/>
      <c r="F33" s="100"/>
      <c r="G33" s="101"/>
      <c r="H33" s="101">
        <f>H32/73.4</f>
        <v>111972.75204359672</v>
      </c>
      <c r="I33" s="101"/>
      <c r="J33" s="101"/>
      <c r="K33" s="102"/>
      <c r="L33" s="360"/>
    </row>
    <row r="34" spans="1:12" s="137" customFormat="1" ht="26.25" customHeight="1">
      <c r="A34" s="673" t="s">
        <v>137</v>
      </c>
      <c r="B34" s="673"/>
      <c r="C34" s="673"/>
      <c r="D34" s="17"/>
      <c r="E34" s="17"/>
      <c r="F34" s="97"/>
      <c r="G34" s="68" t="s">
        <v>20</v>
      </c>
      <c r="H34" s="17" t="s">
        <v>339</v>
      </c>
      <c r="J34" s="140"/>
      <c r="L34" s="141"/>
    </row>
    <row r="35" spans="1:12" s="137" customFormat="1" ht="46.5" customHeight="1">
      <c r="A35" s="145" t="s">
        <v>135</v>
      </c>
      <c r="B35" s="146"/>
      <c r="C35" s="147" t="s">
        <v>21</v>
      </c>
      <c r="D35" s="148"/>
      <c r="E35" s="148"/>
      <c r="F35" s="335" t="s">
        <v>355</v>
      </c>
      <c r="G35" s="12"/>
      <c r="H35" s="170"/>
      <c r="I35" s="320" t="s">
        <v>136</v>
      </c>
      <c r="J35" s="170" t="s">
        <v>22</v>
      </c>
      <c r="K35" s="170"/>
      <c r="L35" s="361"/>
    </row>
    <row r="36" spans="1:12" s="137" customFormat="1" ht="26.25" customHeight="1">
      <c r="A36" s="149"/>
      <c r="B36" s="150"/>
      <c r="C36" s="149" t="s">
        <v>116</v>
      </c>
      <c r="D36" s="149"/>
      <c r="E36" s="149"/>
      <c r="F36" s="142" t="s">
        <v>356</v>
      </c>
      <c r="G36" s="149"/>
      <c r="H36" s="171"/>
      <c r="I36" s="149"/>
      <c r="J36" s="171" t="s">
        <v>24</v>
      </c>
      <c r="K36" s="319"/>
      <c r="L36" s="318" t="s">
        <v>44</v>
      </c>
    </row>
  </sheetData>
  <mergeCells count="17">
    <mergeCell ref="A25:L25"/>
    <mergeCell ref="A1:L1"/>
    <mergeCell ref="A2:L2"/>
    <mergeCell ref="A3:L3"/>
    <mergeCell ref="A10:C10"/>
    <mergeCell ref="K10:L10"/>
    <mergeCell ref="A11:L11"/>
    <mergeCell ref="A17:B17"/>
    <mergeCell ref="K17:L17"/>
    <mergeCell ref="A18:L18"/>
    <mergeCell ref="A24:B24"/>
    <mergeCell ref="K24:L24"/>
    <mergeCell ref="A31:B31"/>
    <mergeCell ref="K31:L31"/>
    <mergeCell ref="A32:B32"/>
    <mergeCell ref="A33:B33"/>
    <mergeCell ref="A34:C34"/>
  </mergeCells>
  <printOptions horizontalCentered="1"/>
  <pageMargins left="0.25" right="0.25" top="0.32" bottom="0.28999999999999998" header="0.17" footer="0.18"/>
  <pageSetup paperSize="9" scale="53"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R36"/>
  <sheetViews>
    <sheetView rightToLeft="1" view="pageBreakPreview" topLeftCell="A13" zoomScale="60" workbookViewId="0">
      <selection activeCell="A28" sqref="A28"/>
    </sheetView>
  </sheetViews>
  <sheetFormatPr defaultColWidth="9.140625" defaultRowHeight="15"/>
  <cols>
    <col min="1" max="1" width="7" style="59" customWidth="1"/>
    <col min="2" max="2" width="48.28515625" style="59" customWidth="1"/>
    <col min="3" max="3" width="10" style="59" customWidth="1"/>
    <col min="4" max="4" width="17" style="59" bestFit="1" customWidth="1"/>
    <col min="5" max="5" width="13.28515625" style="59" customWidth="1"/>
    <col min="6" max="6" width="14.5703125" style="59" customWidth="1"/>
    <col min="7" max="7" width="14.7109375" style="59" customWidth="1"/>
    <col min="8" max="8" width="18.5703125" style="59" customWidth="1"/>
    <col min="9" max="10" width="13.140625" style="59" customWidth="1"/>
    <col min="11" max="11" width="19" style="59" customWidth="1"/>
    <col min="12" max="12" width="48.42578125" style="59" customWidth="1"/>
    <col min="13" max="13" width="10.7109375" style="59" bestFit="1" customWidth="1"/>
    <col min="14" max="14" width="17.5703125" style="59" customWidth="1"/>
    <col min="15" max="15" width="17" style="59" customWidth="1"/>
    <col min="16" max="16" width="24.140625" style="59" customWidth="1"/>
    <col min="17" max="17" width="9.140625" style="59"/>
    <col min="18" max="18" width="11.7109375" style="59" customWidth="1"/>
    <col min="19" max="19" width="9.140625" style="59"/>
    <col min="20" max="20" width="13.42578125" style="59" customWidth="1"/>
    <col min="21" max="16384" width="9.140625" style="59"/>
  </cols>
  <sheetData>
    <row r="1" spans="1:18" s="330" customFormat="1" ht="60.75" customHeight="1">
      <c r="A1" s="712" t="s">
        <v>284</v>
      </c>
      <c r="B1" s="712"/>
      <c r="C1" s="712"/>
      <c r="D1" s="712"/>
      <c r="E1" s="712"/>
      <c r="F1" s="712"/>
      <c r="G1" s="712"/>
      <c r="H1" s="712"/>
      <c r="I1" s="712"/>
      <c r="J1" s="712"/>
      <c r="K1" s="712"/>
      <c r="L1" s="712"/>
    </row>
    <row r="2" spans="1:18" ht="27.75" customHeight="1">
      <c r="A2" s="713" t="s">
        <v>102</v>
      </c>
      <c r="B2" s="713"/>
      <c r="C2" s="713"/>
      <c r="D2" s="713"/>
      <c r="E2" s="713"/>
      <c r="F2" s="713"/>
      <c r="G2" s="713"/>
      <c r="H2" s="713"/>
      <c r="I2" s="713"/>
      <c r="J2" s="713"/>
      <c r="K2" s="713"/>
      <c r="L2" s="713"/>
      <c r="N2" s="7"/>
    </row>
    <row r="3" spans="1:18" s="353" customFormat="1" ht="32.25" customHeight="1">
      <c r="A3" s="711" t="s">
        <v>211</v>
      </c>
      <c r="B3" s="711"/>
      <c r="C3" s="711"/>
      <c r="D3" s="711"/>
      <c r="E3" s="711"/>
      <c r="F3" s="711"/>
      <c r="G3" s="711"/>
      <c r="H3" s="711"/>
      <c r="I3" s="711"/>
      <c r="J3" s="711"/>
      <c r="K3" s="711"/>
      <c r="L3" s="711"/>
      <c r="M3" s="358"/>
      <c r="N3" s="358"/>
    </row>
    <row r="4" spans="1:18" s="357" customFormat="1" ht="43.5" customHeight="1">
      <c r="A4" s="354" t="s">
        <v>0</v>
      </c>
      <c r="B4" s="355" t="s">
        <v>41</v>
      </c>
      <c r="C4" s="355" t="s">
        <v>2</v>
      </c>
      <c r="D4" s="356" t="s">
        <v>3</v>
      </c>
      <c r="E4" s="356" t="s">
        <v>4</v>
      </c>
      <c r="F4" s="356" t="s">
        <v>5</v>
      </c>
      <c r="G4" s="356" t="s">
        <v>25</v>
      </c>
      <c r="H4" s="356" t="s">
        <v>6</v>
      </c>
      <c r="I4" s="356" t="s">
        <v>99</v>
      </c>
      <c r="J4" s="356" t="s">
        <v>100</v>
      </c>
      <c r="K4" s="356" t="s">
        <v>101</v>
      </c>
      <c r="L4" s="356" t="s">
        <v>8</v>
      </c>
    </row>
    <row r="5" spans="1:18" s="70" customFormat="1" ht="31.5" customHeight="1">
      <c r="A5" s="107"/>
      <c r="B5" s="108" t="s">
        <v>109</v>
      </c>
      <c r="C5" s="108" t="s">
        <v>19</v>
      </c>
      <c r="D5" s="106">
        <v>0</v>
      </c>
      <c r="E5" s="106"/>
      <c r="F5" s="106"/>
      <c r="G5" s="106"/>
      <c r="H5" s="106"/>
      <c r="I5" s="106"/>
      <c r="J5" s="106"/>
      <c r="K5" s="106"/>
      <c r="L5" s="106"/>
    </row>
    <row r="6" spans="1:18" s="14" customFormat="1" ht="23.25" customHeight="1">
      <c r="A6" s="6">
        <v>1</v>
      </c>
      <c r="B6" s="317" t="s">
        <v>93</v>
      </c>
      <c r="C6" s="71" t="s">
        <v>106</v>
      </c>
      <c r="D6" s="73">
        <f>D5*1666/100*10</f>
        <v>0</v>
      </c>
      <c r="E6" s="85">
        <v>14</v>
      </c>
      <c r="F6" s="85">
        <f>400/E6</f>
        <v>28.571428571428573</v>
      </c>
      <c r="G6" s="85">
        <f>D6*1/E6</f>
        <v>0</v>
      </c>
      <c r="H6" s="71">
        <f>G6*F6*E6</f>
        <v>0</v>
      </c>
      <c r="I6" s="13">
        <v>22</v>
      </c>
      <c r="J6" s="72">
        <f>G6/I6</f>
        <v>0</v>
      </c>
      <c r="K6" s="13">
        <f>J6*E6</f>
        <v>0</v>
      </c>
      <c r="L6" s="54"/>
    </row>
    <row r="7" spans="1:18" s="14" customFormat="1" ht="23.25" customHeight="1">
      <c r="A7" s="6">
        <v>2</v>
      </c>
      <c r="B7" s="317" t="s">
        <v>94</v>
      </c>
      <c r="C7" s="71" t="s">
        <v>105</v>
      </c>
      <c r="D7" s="73">
        <f>D5*2/100*10</f>
        <v>0</v>
      </c>
      <c r="E7" s="85">
        <v>0.5</v>
      </c>
      <c r="F7" s="85">
        <f t="shared" ref="F7" si="0">400/E7</f>
        <v>800</v>
      </c>
      <c r="G7" s="85">
        <f t="shared" ref="G7:G9" si="1">D7*1/E7</f>
        <v>0</v>
      </c>
      <c r="H7" s="13">
        <f t="shared" ref="H7:H9" si="2">G7*F7*E7</f>
        <v>0</v>
      </c>
      <c r="I7" s="13">
        <v>22</v>
      </c>
      <c r="J7" s="72">
        <f t="shared" ref="J7:J9" si="3">G7/I7</f>
        <v>0</v>
      </c>
      <c r="K7" s="13">
        <f t="shared" ref="K7:K9" si="4">J7*E7</f>
        <v>0</v>
      </c>
      <c r="L7" s="54"/>
    </row>
    <row r="8" spans="1:18" s="14" customFormat="1" ht="23.25" customHeight="1">
      <c r="A8" s="6">
        <v>3</v>
      </c>
      <c r="B8" s="317" t="s">
        <v>95</v>
      </c>
      <c r="C8" s="71" t="s">
        <v>107</v>
      </c>
      <c r="D8" s="73">
        <f>D5*800/100*10</f>
        <v>0</v>
      </c>
      <c r="E8" s="85">
        <v>14</v>
      </c>
      <c r="F8" s="85">
        <f>400/E8</f>
        <v>28.571428571428573</v>
      </c>
      <c r="G8" s="85">
        <f t="shared" si="1"/>
        <v>0</v>
      </c>
      <c r="H8" s="13">
        <f t="shared" si="2"/>
        <v>0</v>
      </c>
      <c r="I8" s="13">
        <v>22</v>
      </c>
      <c r="J8" s="72">
        <f t="shared" si="3"/>
        <v>0</v>
      </c>
      <c r="K8" s="13">
        <f t="shared" si="4"/>
        <v>0</v>
      </c>
      <c r="L8" s="69"/>
    </row>
    <row r="9" spans="1:18" s="14" customFormat="1" ht="23.25" customHeight="1">
      <c r="A9" s="6">
        <v>4</v>
      </c>
      <c r="B9" s="317" t="s">
        <v>203</v>
      </c>
      <c r="C9" s="71" t="s">
        <v>204</v>
      </c>
      <c r="D9" s="73">
        <f>D5/10/100*10</f>
        <v>0</v>
      </c>
      <c r="E9" s="352">
        <f>1/12</f>
        <v>8.3333333333333329E-2</v>
      </c>
      <c r="F9" s="85">
        <f>400/E9</f>
        <v>4800</v>
      </c>
      <c r="G9" s="85">
        <f t="shared" si="1"/>
        <v>0</v>
      </c>
      <c r="H9" s="13">
        <f t="shared" si="2"/>
        <v>0</v>
      </c>
      <c r="I9" s="13">
        <v>22</v>
      </c>
      <c r="J9" s="72">
        <f t="shared" si="3"/>
        <v>0</v>
      </c>
      <c r="K9" s="351">
        <f t="shared" si="4"/>
        <v>0</v>
      </c>
      <c r="L9" s="69">
        <f>12*400</f>
        <v>4800</v>
      </c>
    </row>
    <row r="10" spans="1:18" s="14" customFormat="1" ht="29.25" customHeight="1">
      <c r="A10" s="714" t="s">
        <v>207</v>
      </c>
      <c r="B10" s="714"/>
      <c r="C10" s="714"/>
      <c r="D10" s="74"/>
      <c r="E10" s="75"/>
      <c r="F10" s="75"/>
      <c r="G10" s="316">
        <f>SUM(G6:G9)</f>
        <v>0</v>
      </c>
      <c r="H10" s="316">
        <f>SUM(H6:H9)</f>
        <v>0</v>
      </c>
      <c r="I10" s="316"/>
      <c r="J10" s="76">
        <f>SUM(J6:J9)</f>
        <v>0</v>
      </c>
      <c r="K10" s="715"/>
      <c r="L10" s="715"/>
    </row>
    <row r="11" spans="1:18" s="353" customFormat="1" ht="32.25" customHeight="1">
      <c r="A11" s="711" t="s">
        <v>212</v>
      </c>
      <c r="B11" s="711"/>
      <c r="C11" s="711"/>
      <c r="D11" s="711"/>
      <c r="E11" s="711"/>
      <c r="F11" s="711"/>
      <c r="G11" s="711"/>
      <c r="H11" s="711"/>
      <c r="I11" s="711"/>
      <c r="J11" s="711"/>
      <c r="K11" s="711"/>
      <c r="L11" s="711"/>
      <c r="M11" s="358"/>
      <c r="N11" s="358"/>
    </row>
    <row r="12" spans="1:18" s="357" customFormat="1" ht="43.5" customHeight="1">
      <c r="A12" s="354" t="s">
        <v>0</v>
      </c>
      <c r="B12" s="355" t="s">
        <v>41</v>
      </c>
      <c r="C12" s="355" t="s">
        <v>2</v>
      </c>
      <c r="D12" s="356" t="s">
        <v>3</v>
      </c>
      <c r="E12" s="356" t="s">
        <v>4</v>
      </c>
      <c r="F12" s="356" t="s">
        <v>5</v>
      </c>
      <c r="G12" s="356" t="s">
        <v>25</v>
      </c>
      <c r="H12" s="356" t="s">
        <v>26</v>
      </c>
      <c r="I12" s="356" t="s">
        <v>7</v>
      </c>
      <c r="J12" s="356" t="s">
        <v>42</v>
      </c>
      <c r="K12" s="356" t="s">
        <v>45</v>
      </c>
      <c r="L12" s="356" t="s">
        <v>8</v>
      </c>
    </row>
    <row r="13" spans="1:18" ht="23.25" customHeight="1">
      <c r="A13" s="10">
        <v>1</v>
      </c>
      <c r="B13" s="317" t="s">
        <v>93</v>
      </c>
      <c r="C13" s="1" t="s">
        <v>9</v>
      </c>
      <c r="D13" s="73">
        <f>D5*1666/100*45</f>
        <v>0</v>
      </c>
      <c r="E13" s="85">
        <v>14</v>
      </c>
      <c r="F13" s="85">
        <f>400/E13</f>
        <v>28.571428571428573</v>
      </c>
      <c r="G13" s="85">
        <f>D13*1/E13</f>
        <v>0</v>
      </c>
      <c r="H13" s="71">
        <f>G13*F13*E13</f>
        <v>0</v>
      </c>
      <c r="I13" s="13">
        <v>66</v>
      </c>
      <c r="J13" s="72">
        <f>G13/I13</f>
        <v>0</v>
      </c>
      <c r="K13" s="13">
        <f>J13*E13</f>
        <v>0</v>
      </c>
      <c r="L13" s="16"/>
      <c r="M13" s="53"/>
      <c r="R13" s="7"/>
    </row>
    <row r="14" spans="1:18" ht="23.25" customHeight="1">
      <c r="A14" s="10">
        <v>2</v>
      </c>
      <c r="B14" s="317" t="s">
        <v>94</v>
      </c>
      <c r="C14" s="1" t="s">
        <v>105</v>
      </c>
      <c r="D14" s="73">
        <f>D5*2/100*45</f>
        <v>0</v>
      </c>
      <c r="E14" s="85">
        <v>0.5</v>
      </c>
      <c r="F14" s="85">
        <f t="shared" ref="F14:F15" si="5">400/E14</f>
        <v>800</v>
      </c>
      <c r="G14" s="85">
        <f t="shared" ref="G14:G16" si="6">D14*1/E14</f>
        <v>0</v>
      </c>
      <c r="H14" s="71">
        <f t="shared" ref="H14:H16" si="7">G14*F14*E14</f>
        <v>0</v>
      </c>
      <c r="I14" s="13">
        <v>66</v>
      </c>
      <c r="J14" s="72">
        <f t="shared" ref="J14:J16" si="8">G14/I14</f>
        <v>0</v>
      </c>
      <c r="K14" s="13">
        <f t="shared" ref="K14:K16" si="9">J14*E14</f>
        <v>0</v>
      </c>
      <c r="L14" s="16"/>
      <c r="M14" s="53"/>
      <c r="R14" s="7"/>
    </row>
    <row r="15" spans="1:18" ht="23.25" customHeight="1">
      <c r="A15" s="10">
        <v>3</v>
      </c>
      <c r="B15" s="317" t="s">
        <v>95</v>
      </c>
      <c r="C15" s="1" t="s">
        <v>107</v>
      </c>
      <c r="D15" s="73">
        <f>D5*800/100*45</f>
        <v>0</v>
      </c>
      <c r="E15" s="85">
        <v>14</v>
      </c>
      <c r="F15" s="85">
        <f t="shared" si="5"/>
        <v>28.571428571428573</v>
      </c>
      <c r="G15" s="85">
        <f t="shared" si="6"/>
        <v>0</v>
      </c>
      <c r="H15" s="71">
        <f t="shared" si="7"/>
        <v>0</v>
      </c>
      <c r="I15" s="13">
        <v>66</v>
      </c>
      <c r="J15" s="72">
        <f t="shared" si="8"/>
        <v>0</v>
      </c>
      <c r="K15" s="13">
        <f t="shared" si="9"/>
        <v>0</v>
      </c>
      <c r="L15" s="16"/>
      <c r="M15" s="53"/>
      <c r="R15" s="7"/>
    </row>
    <row r="16" spans="1:18" s="14" customFormat="1" ht="23.25" customHeight="1">
      <c r="A16" s="10">
        <v>4</v>
      </c>
      <c r="B16" s="317" t="s">
        <v>203</v>
      </c>
      <c r="C16" s="71" t="s">
        <v>204</v>
      </c>
      <c r="D16" s="73">
        <f>D5/10/100*45</f>
        <v>0</v>
      </c>
      <c r="E16" s="352">
        <f>1/12</f>
        <v>8.3333333333333329E-2</v>
      </c>
      <c r="F16" s="85">
        <f>400/E16</f>
        <v>4800</v>
      </c>
      <c r="G16" s="85">
        <f t="shared" si="6"/>
        <v>0</v>
      </c>
      <c r="H16" s="13">
        <f t="shared" si="7"/>
        <v>0</v>
      </c>
      <c r="I16" s="13">
        <v>66</v>
      </c>
      <c r="J16" s="72">
        <f t="shared" si="8"/>
        <v>0</v>
      </c>
      <c r="K16" s="351">
        <f t="shared" si="9"/>
        <v>0</v>
      </c>
      <c r="L16" s="69"/>
    </row>
    <row r="17" spans="1:18" s="368" customFormat="1" ht="30" customHeight="1">
      <c r="A17" s="708" t="s">
        <v>208</v>
      </c>
      <c r="B17" s="708"/>
      <c r="C17" s="362"/>
      <c r="D17" s="363"/>
      <c r="E17" s="81"/>
      <c r="F17" s="364"/>
      <c r="G17" s="81">
        <f>SUM(G13:G16)</f>
        <v>0</v>
      </c>
      <c r="H17" s="81">
        <f>SUM(H13:H16)</f>
        <v>0</v>
      </c>
      <c r="I17" s="81"/>
      <c r="J17" s="81">
        <f>SUM(J13:J16)</f>
        <v>0</v>
      </c>
      <c r="K17" s="716"/>
      <c r="L17" s="716"/>
      <c r="M17" s="367"/>
      <c r="R17" s="369"/>
    </row>
    <row r="18" spans="1:18" s="353" customFormat="1" ht="32.25" customHeight="1">
      <c r="A18" s="711" t="s">
        <v>213</v>
      </c>
      <c r="B18" s="711"/>
      <c r="C18" s="711"/>
      <c r="D18" s="711"/>
      <c r="E18" s="711"/>
      <c r="F18" s="711"/>
      <c r="G18" s="711"/>
      <c r="H18" s="711"/>
      <c r="I18" s="711"/>
      <c r="J18" s="711"/>
      <c r="K18" s="711"/>
      <c r="L18" s="711"/>
      <c r="M18" s="358"/>
      <c r="N18" s="358"/>
    </row>
    <row r="19" spans="1:18" s="357" customFormat="1" ht="43.5" customHeight="1">
      <c r="A19" s="354" t="s">
        <v>0</v>
      </c>
      <c r="B19" s="355" t="s">
        <v>41</v>
      </c>
      <c r="C19" s="355" t="s">
        <v>2</v>
      </c>
      <c r="D19" s="356" t="s">
        <v>3</v>
      </c>
      <c r="E19" s="356" t="s">
        <v>4</v>
      </c>
      <c r="F19" s="356" t="s">
        <v>5</v>
      </c>
      <c r="G19" s="356" t="s">
        <v>25</v>
      </c>
      <c r="H19" s="356" t="s">
        <v>26</v>
      </c>
      <c r="I19" s="356" t="s">
        <v>7</v>
      </c>
      <c r="J19" s="356" t="s">
        <v>42</v>
      </c>
      <c r="K19" s="356" t="s">
        <v>45</v>
      </c>
      <c r="L19" s="356" t="s">
        <v>8</v>
      </c>
    </row>
    <row r="20" spans="1:18" ht="23.25" customHeight="1">
      <c r="A20" s="10">
        <v>1</v>
      </c>
      <c r="B20" s="317" t="s">
        <v>93</v>
      </c>
      <c r="C20" s="1" t="s">
        <v>9</v>
      </c>
      <c r="D20" s="73">
        <f>D5*1666/100*45</f>
        <v>0</v>
      </c>
      <c r="E20" s="85">
        <v>14</v>
      </c>
      <c r="F20" s="85">
        <f>400/E20</f>
        <v>28.571428571428573</v>
      </c>
      <c r="G20" s="85">
        <f>D20*1/E20</f>
        <v>0</v>
      </c>
      <c r="H20" s="71">
        <f>G20*F20*E20</f>
        <v>0</v>
      </c>
      <c r="I20" s="13">
        <v>66</v>
      </c>
      <c r="J20" s="72">
        <f>G20/I20</f>
        <v>0</v>
      </c>
      <c r="K20" s="13">
        <f>J20*E20</f>
        <v>0</v>
      </c>
      <c r="L20" s="16"/>
      <c r="M20" s="53"/>
      <c r="R20" s="7"/>
    </row>
    <row r="21" spans="1:18" ht="23.25" customHeight="1">
      <c r="A21" s="10">
        <v>2</v>
      </c>
      <c r="B21" s="317" t="s">
        <v>94</v>
      </c>
      <c r="C21" s="1" t="s">
        <v>105</v>
      </c>
      <c r="D21" s="73">
        <f>D5*2/100*45</f>
        <v>0</v>
      </c>
      <c r="E21" s="85">
        <v>0.5</v>
      </c>
      <c r="F21" s="85">
        <f t="shared" ref="F21:F22" si="10">400/E21</f>
        <v>800</v>
      </c>
      <c r="G21" s="85">
        <f t="shared" ref="G21:G23" si="11">D21*1/E21</f>
        <v>0</v>
      </c>
      <c r="H21" s="71">
        <f t="shared" ref="H21:H23" si="12">G21*F21*E21</f>
        <v>0</v>
      </c>
      <c r="I21" s="13">
        <v>66</v>
      </c>
      <c r="J21" s="72">
        <f t="shared" ref="J21:J23" si="13">G21/I21</f>
        <v>0</v>
      </c>
      <c r="K21" s="13">
        <f t="shared" ref="K21:K23" si="14">J21*E21</f>
        <v>0</v>
      </c>
      <c r="L21" s="16"/>
      <c r="M21" s="53"/>
      <c r="R21" s="7"/>
    </row>
    <row r="22" spans="1:18" ht="23.25" customHeight="1">
      <c r="A22" s="10">
        <v>3</v>
      </c>
      <c r="B22" s="317" t="s">
        <v>95</v>
      </c>
      <c r="C22" s="1" t="s">
        <v>107</v>
      </c>
      <c r="D22" s="73">
        <f>D5*800/100*45</f>
        <v>0</v>
      </c>
      <c r="E22" s="85">
        <v>14</v>
      </c>
      <c r="F22" s="85">
        <f t="shared" si="10"/>
        <v>28.571428571428573</v>
      </c>
      <c r="G22" s="85">
        <f t="shared" si="11"/>
        <v>0</v>
      </c>
      <c r="H22" s="71">
        <f t="shared" si="12"/>
        <v>0</v>
      </c>
      <c r="I22" s="13">
        <v>66</v>
      </c>
      <c r="J22" s="72">
        <f t="shared" si="13"/>
        <v>0</v>
      </c>
      <c r="K22" s="13">
        <f t="shared" si="14"/>
        <v>0</v>
      </c>
      <c r="L22" s="16"/>
      <c r="M22" s="53"/>
      <c r="R22" s="7"/>
    </row>
    <row r="23" spans="1:18" s="14" customFormat="1" ht="23.25" customHeight="1">
      <c r="A23" s="10">
        <v>4</v>
      </c>
      <c r="B23" s="317" t="s">
        <v>203</v>
      </c>
      <c r="C23" s="71" t="s">
        <v>204</v>
      </c>
      <c r="D23" s="73">
        <f>D5/10/100*45</f>
        <v>0</v>
      </c>
      <c r="E23" s="352">
        <f>1/12</f>
        <v>8.3333333333333329E-2</v>
      </c>
      <c r="F23" s="85">
        <f>400/E23</f>
        <v>4800</v>
      </c>
      <c r="G23" s="85">
        <f t="shared" si="11"/>
        <v>0</v>
      </c>
      <c r="H23" s="13">
        <f t="shared" si="12"/>
        <v>0</v>
      </c>
      <c r="I23" s="13">
        <v>66</v>
      </c>
      <c r="J23" s="72">
        <f t="shared" si="13"/>
        <v>0</v>
      </c>
      <c r="K23" s="351">
        <f t="shared" si="14"/>
        <v>0</v>
      </c>
      <c r="L23" s="69"/>
    </row>
    <row r="24" spans="1:18" ht="33" customHeight="1">
      <c r="A24" s="708" t="s">
        <v>209</v>
      </c>
      <c r="B24" s="708"/>
      <c r="C24" s="77"/>
      <c r="D24" s="78"/>
      <c r="E24" s="79"/>
      <c r="F24" s="80"/>
      <c r="G24" s="81">
        <f>SUM(G20:G23)</f>
        <v>0</v>
      </c>
      <c r="H24" s="81">
        <f>SUM(H20:H23)</f>
        <v>0</v>
      </c>
      <c r="I24" s="81"/>
      <c r="J24" s="81">
        <f>SUM(J20:J23)</f>
        <v>0</v>
      </c>
      <c r="K24" s="717"/>
      <c r="L24" s="717"/>
      <c r="M24" s="53"/>
      <c r="R24" s="7"/>
    </row>
    <row r="25" spans="1:18" s="353" customFormat="1" ht="32.25" customHeight="1">
      <c r="A25" s="711" t="s">
        <v>97</v>
      </c>
      <c r="B25" s="711"/>
      <c r="C25" s="711"/>
      <c r="D25" s="711"/>
      <c r="E25" s="711"/>
      <c r="F25" s="711"/>
      <c r="G25" s="711"/>
      <c r="H25" s="711"/>
      <c r="I25" s="711"/>
      <c r="J25" s="711"/>
      <c r="K25" s="711"/>
      <c r="L25" s="711"/>
      <c r="M25" s="358"/>
      <c r="N25" s="358"/>
    </row>
    <row r="26" spans="1:18" s="357" customFormat="1" ht="43.5" customHeight="1">
      <c r="A26" s="354" t="s">
        <v>0</v>
      </c>
      <c r="B26" s="355" t="s">
        <v>41</v>
      </c>
      <c r="C26" s="355" t="s">
        <v>2</v>
      </c>
      <c r="D26" s="356" t="s">
        <v>3</v>
      </c>
      <c r="E26" s="356" t="s">
        <v>4</v>
      </c>
      <c r="F26" s="356" t="s">
        <v>5</v>
      </c>
      <c r="G26" s="356" t="s">
        <v>25</v>
      </c>
      <c r="H26" s="356" t="s">
        <v>26</v>
      </c>
      <c r="I26" s="356" t="s">
        <v>7</v>
      </c>
      <c r="J26" s="356" t="s">
        <v>42</v>
      </c>
      <c r="K26" s="356" t="s">
        <v>45</v>
      </c>
      <c r="L26" s="356" t="s">
        <v>8</v>
      </c>
    </row>
    <row r="27" spans="1:18" ht="23.25" customHeight="1">
      <c r="A27" s="10">
        <v>1</v>
      </c>
      <c r="B27" s="317" t="s">
        <v>217</v>
      </c>
      <c r="C27" s="1" t="s">
        <v>12</v>
      </c>
      <c r="D27" s="89">
        <f>D5*400</f>
        <v>0</v>
      </c>
      <c r="E27" s="85">
        <v>50</v>
      </c>
      <c r="F27" s="85">
        <f>400/E27</f>
        <v>8</v>
      </c>
      <c r="G27" s="85">
        <f>D27*1/E27</f>
        <v>0</v>
      </c>
      <c r="H27" s="85">
        <f>G27*F27*E27</f>
        <v>0</v>
      </c>
      <c r="I27" s="85">
        <v>33</v>
      </c>
      <c r="J27" s="85">
        <f>G27/I27</f>
        <v>0</v>
      </c>
      <c r="K27" s="85">
        <f>J27*E27</f>
        <v>0</v>
      </c>
      <c r="L27" s="16"/>
      <c r="M27" s="53"/>
      <c r="R27" s="7"/>
    </row>
    <row r="28" spans="1:18" ht="23.25" customHeight="1">
      <c r="A28" s="10">
        <v>2</v>
      </c>
      <c r="B28" s="317" t="s">
        <v>96</v>
      </c>
      <c r="C28" s="1" t="s">
        <v>104</v>
      </c>
      <c r="D28" s="89">
        <f>D5/100*30</f>
        <v>0</v>
      </c>
      <c r="E28" s="85">
        <v>1</v>
      </c>
      <c r="F28" s="85">
        <f t="shared" ref="F28:F30" si="15">400/E28</f>
        <v>400</v>
      </c>
      <c r="G28" s="85">
        <f t="shared" ref="G28:G30" si="16">D28*1/E28</f>
        <v>0</v>
      </c>
      <c r="H28" s="85">
        <f t="shared" ref="H28:H30" si="17">G28*F28*E28</f>
        <v>0</v>
      </c>
      <c r="I28" s="85">
        <v>33</v>
      </c>
      <c r="J28" s="85">
        <f t="shared" ref="J28:J30" si="18">G28/I28</f>
        <v>0</v>
      </c>
      <c r="K28" s="85">
        <f t="shared" ref="K28:K30" si="19">J28*E28</f>
        <v>0</v>
      </c>
      <c r="L28" s="16"/>
      <c r="M28" s="53"/>
      <c r="R28" s="7"/>
    </row>
    <row r="29" spans="1:18" ht="23.25" customHeight="1">
      <c r="A29" s="10">
        <v>3</v>
      </c>
      <c r="B29" s="317" t="s">
        <v>218</v>
      </c>
      <c r="C29" s="1" t="s">
        <v>107</v>
      </c>
      <c r="D29" s="89">
        <f>D5*400</f>
        <v>0</v>
      </c>
      <c r="E29" s="85">
        <v>200</v>
      </c>
      <c r="F29" s="85">
        <f t="shared" si="15"/>
        <v>2</v>
      </c>
      <c r="G29" s="85">
        <f t="shared" si="16"/>
        <v>0</v>
      </c>
      <c r="H29" s="85">
        <f t="shared" si="17"/>
        <v>0</v>
      </c>
      <c r="I29" s="85">
        <v>33</v>
      </c>
      <c r="J29" s="85">
        <f t="shared" si="18"/>
        <v>0</v>
      </c>
      <c r="K29" s="85">
        <f t="shared" si="19"/>
        <v>0</v>
      </c>
      <c r="L29" s="16"/>
      <c r="M29" s="53"/>
      <c r="R29" s="7"/>
    </row>
    <row r="30" spans="1:18" ht="23.25" customHeight="1">
      <c r="A30" s="10">
        <v>4</v>
      </c>
      <c r="B30" s="317" t="s">
        <v>108</v>
      </c>
      <c r="C30" s="1" t="s">
        <v>12</v>
      </c>
      <c r="D30" s="89">
        <f>D27</f>
        <v>0</v>
      </c>
      <c r="E30" s="85">
        <v>200</v>
      </c>
      <c r="F30" s="85">
        <f t="shared" si="15"/>
        <v>2</v>
      </c>
      <c r="G30" s="85">
        <f t="shared" si="16"/>
        <v>0</v>
      </c>
      <c r="H30" s="85">
        <f t="shared" si="17"/>
        <v>0</v>
      </c>
      <c r="I30" s="85">
        <v>33</v>
      </c>
      <c r="J30" s="85">
        <f t="shared" si="18"/>
        <v>0</v>
      </c>
      <c r="K30" s="85">
        <f t="shared" si="19"/>
        <v>0</v>
      </c>
      <c r="L30" s="16"/>
      <c r="M30" s="53"/>
      <c r="R30" s="7"/>
    </row>
    <row r="31" spans="1:18" ht="35.25" customHeight="1">
      <c r="A31" s="708" t="s">
        <v>210</v>
      </c>
      <c r="B31" s="708"/>
      <c r="C31" s="84"/>
      <c r="D31" s="84"/>
      <c r="E31" s="84"/>
      <c r="F31" s="86"/>
      <c r="G31" s="86">
        <f>SUM(G27:G30)</f>
        <v>0</v>
      </c>
      <c r="H31" s="86">
        <f>SUM(H27:H30)</f>
        <v>0</v>
      </c>
      <c r="I31" s="87"/>
      <c r="J31" s="88">
        <f>SUM(J27:J30)</f>
        <v>0</v>
      </c>
      <c r="K31" s="708"/>
      <c r="L31" s="708"/>
      <c r="M31" s="53"/>
      <c r="R31" s="7"/>
    </row>
    <row r="32" spans="1:18" ht="28.5" customHeight="1">
      <c r="A32" s="709" t="s">
        <v>205</v>
      </c>
      <c r="B32" s="709"/>
      <c r="C32" s="18"/>
      <c r="D32" s="19"/>
      <c r="E32" s="19"/>
      <c r="F32" s="19"/>
      <c r="G32" s="20"/>
      <c r="H32" s="20">
        <f>H10+H17+H24+H31</f>
        <v>0</v>
      </c>
      <c r="I32" s="20"/>
      <c r="J32" s="20"/>
      <c r="K32" s="104"/>
      <c r="L32" s="359"/>
    </row>
    <row r="33" spans="1:12" ht="24" customHeight="1">
      <c r="A33" s="710" t="s">
        <v>206</v>
      </c>
      <c r="B33" s="710"/>
      <c r="C33" s="99"/>
      <c r="D33" s="100"/>
      <c r="E33" s="100"/>
      <c r="F33" s="100"/>
      <c r="G33" s="101"/>
      <c r="H33" s="101">
        <f>H32/73.4</f>
        <v>0</v>
      </c>
      <c r="I33" s="101"/>
      <c r="J33" s="101"/>
      <c r="K33" s="102"/>
      <c r="L33" s="360"/>
    </row>
    <row r="34" spans="1:12" s="137" customFormat="1" ht="26.25" customHeight="1">
      <c r="A34" s="673" t="s">
        <v>137</v>
      </c>
      <c r="B34" s="673"/>
      <c r="C34" s="673"/>
      <c r="D34" s="17"/>
      <c r="E34" s="17"/>
      <c r="F34" s="97"/>
      <c r="G34" s="68" t="s">
        <v>20</v>
      </c>
      <c r="H34" s="17" t="s">
        <v>103</v>
      </c>
      <c r="J34" s="140"/>
      <c r="L34" s="141"/>
    </row>
    <row r="35" spans="1:12" s="137" customFormat="1" ht="46.5" customHeight="1">
      <c r="A35" s="145" t="s">
        <v>135</v>
      </c>
      <c r="B35" s="146"/>
      <c r="C35" s="147" t="s">
        <v>21</v>
      </c>
      <c r="D35" s="148"/>
      <c r="E35" s="148"/>
      <c r="F35" s="147" t="s">
        <v>92</v>
      </c>
      <c r="G35" s="12"/>
      <c r="H35" s="170"/>
      <c r="I35" s="320" t="s">
        <v>136</v>
      </c>
      <c r="J35" s="170" t="s">
        <v>22</v>
      </c>
      <c r="K35" s="170"/>
      <c r="L35" s="361"/>
    </row>
    <row r="36" spans="1:12" s="137" customFormat="1" ht="26.25" customHeight="1">
      <c r="A36" s="149"/>
      <c r="B36" s="150"/>
      <c r="C36" s="149" t="s">
        <v>116</v>
      </c>
      <c r="D36" s="149"/>
      <c r="E36" s="149"/>
      <c r="F36" s="137" t="s">
        <v>23</v>
      </c>
      <c r="G36" s="149"/>
      <c r="H36" s="171"/>
      <c r="I36" s="149"/>
      <c r="J36" s="171" t="s">
        <v>24</v>
      </c>
      <c r="K36" s="319"/>
      <c r="L36" s="318" t="s">
        <v>44</v>
      </c>
    </row>
  </sheetData>
  <mergeCells count="17">
    <mergeCell ref="A25:L25"/>
    <mergeCell ref="A1:L1"/>
    <mergeCell ref="A2:L2"/>
    <mergeCell ref="A3:L3"/>
    <mergeCell ref="A10:C10"/>
    <mergeCell ref="K10:L10"/>
    <mergeCell ref="A11:L11"/>
    <mergeCell ref="A17:B17"/>
    <mergeCell ref="K17:L17"/>
    <mergeCell ref="A18:L18"/>
    <mergeCell ref="A24:B24"/>
    <mergeCell ref="K24:L24"/>
    <mergeCell ref="A31:B31"/>
    <mergeCell ref="K31:L31"/>
    <mergeCell ref="A32:B32"/>
    <mergeCell ref="A33:B33"/>
    <mergeCell ref="A34:C34"/>
  </mergeCells>
  <printOptions horizontalCentered="1"/>
  <pageMargins left="0.35" right="0.36" top="0.32" bottom="0.28999999999999998" header="0.17" footer="0.18"/>
  <pageSetup paperSize="9" scale="47" orientation="landscape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R36"/>
  <sheetViews>
    <sheetView rightToLeft="1" view="pageBreakPreview" zoomScale="60" workbookViewId="0">
      <selection activeCell="B30" sqref="B30"/>
    </sheetView>
  </sheetViews>
  <sheetFormatPr defaultColWidth="9.140625" defaultRowHeight="15"/>
  <cols>
    <col min="1" max="1" width="7" style="59" customWidth="1"/>
    <col min="2" max="2" width="48.28515625" style="59" customWidth="1"/>
    <col min="3" max="3" width="10" style="59" customWidth="1"/>
    <col min="4" max="4" width="17" style="59" bestFit="1" customWidth="1"/>
    <col min="5" max="5" width="13.28515625" style="59" customWidth="1"/>
    <col min="6" max="6" width="14.5703125" style="59" customWidth="1"/>
    <col min="7" max="7" width="14.7109375" style="59" customWidth="1"/>
    <col min="8" max="8" width="18.5703125" style="59" customWidth="1"/>
    <col min="9" max="10" width="13.140625" style="59" customWidth="1"/>
    <col min="11" max="11" width="19" style="59" customWidth="1"/>
    <col min="12" max="12" width="48.42578125" style="59" customWidth="1"/>
    <col min="13" max="13" width="10.7109375" style="59" bestFit="1" customWidth="1"/>
    <col min="14" max="14" width="17.5703125" style="59" customWidth="1"/>
    <col min="15" max="15" width="17" style="59" customWidth="1"/>
    <col min="16" max="16" width="24.140625" style="59" customWidth="1"/>
    <col min="17" max="17" width="9.140625" style="59"/>
    <col min="18" max="18" width="11.7109375" style="59" customWidth="1"/>
    <col min="19" max="19" width="9.140625" style="59"/>
    <col min="20" max="20" width="13.42578125" style="59" customWidth="1"/>
    <col min="21" max="16384" width="9.140625" style="59"/>
  </cols>
  <sheetData>
    <row r="1" spans="1:18" s="330" customFormat="1" ht="60.75" customHeight="1">
      <c r="A1" s="712" t="s">
        <v>285</v>
      </c>
      <c r="B1" s="712"/>
      <c r="C1" s="712"/>
      <c r="D1" s="712"/>
      <c r="E1" s="712"/>
      <c r="F1" s="712"/>
      <c r="G1" s="712"/>
      <c r="H1" s="712"/>
      <c r="I1" s="712"/>
      <c r="J1" s="712"/>
      <c r="K1" s="712"/>
      <c r="L1" s="712"/>
    </row>
    <row r="2" spans="1:18" ht="27.75" customHeight="1">
      <c r="A2" s="713" t="s">
        <v>102</v>
      </c>
      <c r="B2" s="713"/>
      <c r="C2" s="713"/>
      <c r="D2" s="713"/>
      <c r="E2" s="713"/>
      <c r="F2" s="713"/>
      <c r="G2" s="713"/>
      <c r="H2" s="713"/>
      <c r="I2" s="713"/>
      <c r="J2" s="713"/>
      <c r="K2" s="713"/>
      <c r="L2" s="713"/>
      <c r="N2" s="7"/>
    </row>
    <row r="3" spans="1:18" s="353" customFormat="1" ht="32.25" customHeight="1">
      <c r="A3" s="711" t="s">
        <v>211</v>
      </c>
      <c r="B3" s="711"/>
      <c r="C3" s="711"/>
      <c r="D3" s="711"/>
      <c r="E3" s="711"/>
      <c r="F3" s="711"/>
      <c r="G3" s="711"/>
      <c r="H3" s="711"/>
      <c r="I3" s="711"/>
      <c r="J3" s="711"/>
      <c r="K3" s="711"/>
      <c r="L3" s="711"/>
      <c r="M3" s="358"/>
      <c r="N3" s="358"/>
    </row>
    <row r="4" spans="1:18" s="357" customFormat="1" ht="43.5" customHeight="1">
      <c r="A4" s="354" t="s">
        <v>0</v>
      </c>
      <c r="B4" s="355" t="s">
        <v>41</v>
      </c>
      <c r="C4" s="355" t="s">
        <v>2</v>
      </c>
      <c r="D4" s="356" t="s">
        <v>3</v>
      </c>
      <c r="E4" s="356" t="s">
        <v>4</v>
      </c>
      <c r="F4" s="356" t="s">
        <v>5</v>
      </c>
      <c r="G4" s="356" t="s">
        <v>25</v>
      </c>
      <c r="H4" s="356" t="s">
        <v>6</v>
      </c>
      <c r="I4" s="356" t="s">
        <v>99</v>
      </c>
      <c r="J4" s="356" t="s">
        <v>100</v>
      </c>
      <c r="K4" s="356" t="s">
        <v>101</v>
      </c>
      <c r="L4" s="356" t="s">
        <v>8</v>
      </c>
    </row>
    <row r="5" spans="1:18" s="70" customFormat="1" ht="31.5" customHeight="1">
      <c r="A5" s="107"/>
      <c r="B5" s="108" t="s">
        <v>109</v>
      </c>
      <c r="C5" s="108" t="s">
        <v>19</v>
      </c>
      <c r="D5" s="106">
        <v>0</v>
      </c>
      <c r="E5" s="106"/>
      <c r="F5" s="106"/>
      <c r="G5" s="106"/>
      <c r="H5" s="106"/>
      <c r="I5" s="106"/>
      <c r="J5" s="106"/>
      <c r="K5" s="106"/>
      <c r="L5" s="106"/>
    </row>
    <row r="6" spans="1:18" s="14" customFormat="1" ht="23.25" customHeight="1">
      <c r="A6" s="6">
        <v>1</v>
      </c>
      <c r="B6" s="317" t="s">
        <v>93</v>
      </c>
      <c r="C6" s="71" t="s">
        <v>106</v>
      </c>
      <c r="D6" s="73">
        <f>D5*1666/100*10</f>
        <v>0</v>
      </c>
      <c r="E6" s="85">
        <v>14</v>
      </c>
      <c r="F6" s="85">
        <f>400/E6</f>
        <v>28.571428571428573</v>
      </c>
      <c r="G6" s="85">
        <f>D6*1/E6</f>
        <v>0</v>
      </c>
      <c r="H6" s="71">
        <f>G6*F6*E6</f>
        <v>0</v>
      </c>
      <c r="I6" s="13">
        <v>22</v>
      </c>
      <c r="J6" s="72">
        <f>G6/I6</f>
        <v>0</v>
      </c>
      <c r="K6" s="13">
        <f>J6*E6</f>
        <v>0</v>
      </c>
      <c r="L6" s="54"/>
    </row>
    <row r="7" spans="1:18" s="14" customFormat="1" ht="23.25" customHeight="1">
      <c r="A7" s="6">
        <v>2</v>
      </c>
      <c r="B7" s="317" t="s">
        <v>94</v>
      </c>
      <c r="C7" s="71" t="s">
        <v>105</v>
      </c>
      <c r="D7" s="73">
        <f>D5*2/100*10</f>
        <v>0</v>
      </c>
      <c r="E7" s="85">
        <v>0.5</v>
      </c>
      <c r="F7" s="85">
        <f t="shared" ref="F7" si="0">400/E7</f>
        <v>800</v>
      </c>
      <c r="G7" s="85">
        <f t="shared" ref="G7:G9" si="1">D7*1/E7</f>
        <v>0</v>
      </c>
      <c r="H7" s="13">
        <f t="shared" ref="H7:H9" si="2">G7*F7*E7</f>
        <v>0</v>
      </c>
      <c r="I7" s="13">
        <v>22</v>
      </c>
      <c r="J7" s="72">
        <f t="shared" ref="J7:J9" si="3">G7/I7</f>
        <v>0</v>
      </c>
      <c r="K7" s="13">
        <f t="shared" ref="K7:K9" si="4">J7*E7</f>
        <v>0</v>
      </c>
      <c r="L7" s="54"/>
    </row>
    <row r="8" spans="1:18" s="14" customFormat="1" ht="23.25" customHeight="1">
      <c r="A8" s="6">
        <v>3</v>
      </c>
      <c r="B8" s="317" t="s">
        <v>95</v>
      </c>
      <c r="C8" s="71" t="s">
        <v>107</v>
      </c>
      <c r="D8" s="73">
        <f>D5*800/100*10</f>
        <v>0</v>
      </c>
      <c r="E8" s="85">
        <v>14</v>
      </c>
      <c r="F8" s="85">
        <f>400/E8</f>
        <v>28.571428571428573</v>
      </c>
      <c r="G8" s="85">
        <f t="shared" si="1"/>
        <v>0</v>
      </c>
      <c r="H8" s="13">
        <f t="shared" si="2"/>
        <v>0</v>
      </c>
      <c r="I8" s="13">
        <v>22</v>
      </c>
      <c r="J8" s="72">
        <f t="shared" si="3"/>
        <v>0</v>
      </c>
      <c r="K8" s="13">
        <f t="shared" si="4"/>
        <v>0</v>
      </c>
      <c r="L8" s="69"/>
    </row>
    <row r="9" spans="1:18" s="14" customFormat="1" ht="23.25" customHeight="1">
      <c r="A9" s="6">
        <v>4</v>
      </c>
      <c r="B9" s="317" t="s">
        <v>203</v>
      </c>
      <c r="C9" s="71" t="s">
        <v>204</v>
      </c>
      <c r="D9" s="73">
        <f>D5/10/100*10</f>
        <v>0</v>
      </c>
      <c r="E9" s="352">
        <f>1/12</f>
        <v>8.3333333333333329E-2</v>
      </c>
      <c r="F9" s="85">
        <f>400/E9</f>
        <v>4800</v>
      </c>
      <c r="G9" s="85">
        <f t="shared" si="1"/>
        <v>0</v>
      </c>
      <c r="H9" s="13">
        <f t="shared" si="2"/>
        <v>0</v>
      </c>
      <c r="I9" s="13">
        <v>22</v>
      </c>
      <c r="J9" s="72">
        <f t="shared" si="3"/>
        <v>0</v>
      </c>
      <c r="K9" s="351">
        <f t="shared" si="4"/>
        <v>0</v>
      </c>
      <c r="L9" s="69"/>
    </row>
    <row r="10" spans="1:18" s="370" customFormat="1" ht="29.25" customHeight="1">
      <c r="A10" s="714" t="s">
        <v>207</v>
      </c>
      <c r="B10" s="714"/>
      <c r="C10" s="714"/>
      <c r="D10" s="315"/>
      <c r="E10" s="316"/>
      <c r="F10" s="316"/>
      <c r="G10" s="316">
        <f>SUM(G6:G9)</f>
        <v>0</v>
      </c>
      <c r="H10" s="316">
        <f>SUM(H6:H9)</f>
        <v>0</v>
      </c>
      <c r="I10" s="316"/>
      <c r="J10" s="76">
        <f>SUM(J6:J9)</f>
        <v>0</v>
      </c>
      <c r="K10" s="715"/>
      <c r="L10" s="715"/>
    </row>
    <row r="11" spans="1:18" s="353" customFormat="1" ht="32.25" customHeight="1">
      <c r="A11" s="711" t="s">
        <v>212</v>
      </c>
      <c r="B11" s="711"/>
      <c r="C11" s="711"/>
      <c r="D11" s="711"/>
      <c r="E11" s="711"/>
      <c r="F11" s="711"/>
      <c r="G11" s="711"/>
      <c r="H11" s="711"/>
      <c r="I11" s="711"/>
      <c r="J11" s="711"/>
      <c r="K11" s="711"/>
      <c r="L11" s="711"/>
      <c r="M11" s="358"/>
      <c r="N11" s="358"/>
    </row>
    <row r="12" spans="1:18" s="357" customFormat="1" ht="43.5" customHeight="1">
      <c r="A12" s="354" t="s">
        <v>0</v>
      </c>
      <c r="B12" s="355" t="s">
        <v>41</v>
      </c>
      <c r="C12" s="355" t="s">
        <v>2</v>
      </c>
      <c r="D12" s="356" t="s">
        <v>3</v>
      </c>
      <c r="E12" s="356" t="s">
        <v>4</v>
      </c>
      <c r="F12" s="356" t="s">
        <v>5</v>
      </c>
      <c r="G12" s="356" t="s">
        <v>25</v>
      </c>
      <c r="H12" s="356" t="s">
        <v>26</v>
      </c>
      <c r="I12" s="356" t="s">
        <v>7</v>
      </c>
      <c r="J12" s="356" t="s">
        <v>42</v>
      </c>
      <c r="K12" s="356" t="s">
        <v>45</v>
      </c>
      <c r="L12" s="356" t="s">
        <v>8</v>
      </c>
    </row>
    <row r="13" spans="1:18" ht="23.25" customHeight="1">
      <c r="A13" s="6">
        <v>1</v>
      </c>
      <c r="B13" s="317" t="s">
        <v>93</v>
      </c>
      <c r="C13" s="1" t="s">
        <v>9</v>
      </c>
      <c r="D13" s="73">
        <f>D5*1666/100*45</f>
        <v>0</v>
      </c>
      <c r="E13" s="85">
        <v>14</v>
      </c>
      <c r="F13" s="85">
        <f>400/E13</f>
        <v>28.571428571428573</v>
      </c>
      <c r="G13" s="85">
        <f>D13*1/E13</f>
        <v>0</v>
      </c>
      <c r="H13" s="71">
        <f>G13*F13*E13</f>
        <v>0</v>
      </c>
      <c r="I13" s="13">
        <v>66</v>
      </c>
      <c r="J13" s="72">
        <f>G13/I13</f>
        <v>0</v>
      </c>
      <c r="K13" s="13">
        <f>J13*E13</f>
        <v>0</v>
      </c>
      <c r="L13" s="16"/>
      <c r="M13" s="53"/>
      <c r="R13" s="7"/>
    </row>
    <row r="14" spans="1:18" ht="23.25" customHeight="1">
      <c r="A14" s="6">
        <v>2</v>
      </c>
      <c r="B14" s="317" t="s">
        <v>94</v>
      </c>
      <c r="C14" s="1" t="s">
        <v>105</v>
      </c>
      <c r="D14" s="73">
        <f>D5*2/100*45</f>
        <v>0</v>
      </c>
      <c r="E14" s="85">
        <v>0.5</v>
      </c>
      <c r="F14" s="85">
        <f t="shared" ref="F14:F15" si="5">400/E14</f>
        <v>800</v>
      </c>
      <c r="G14" s="85">
        <f t="shared" ref="G14:G16" si="6">D14*1/E14</f>
        <v>0</v>
      </c>
      <c r="H14" s="71">
        <f t="shared" ref="H14:H16" si="7">G14*F14*E14</f>
        <v>0</v>
      </c>
      <c r="I14" s="13">
        <v>66</v>
      </c>
      <c r="J14" s="72">
        <f t="shared" ref="J14:J16" si="8">G14/I14</f>
        <v>0</v>
      </c>
      <c r="K14" s="13">
        <f t="shared" ref="K14:K16" si="9">J14*E14</f>
        <v>0</v>
      </c>
      <c r="L14" s="16"/>
      <c r="M14" s="53"/>
      <c r="R14" s="7"/>
    </row>
    <row r="15" spans="1:18" ht="23.25" customHeight="1">
      <c r="A15" s="6">
        <v>3</v>
      </c>
      <c r="B15" s="317" t="s">
        <v>95</v>
      </c>
      <c r="C15" s="1" t="s">
        <v>107</v>
      </c>
      <c r="D15" s="73">
        <f>D5*800/100*45</f>
        <v>0</v>
      </c>
      <c r="E15" s="85">
        <v>14</v>
      </c>
      <c r="F15" s="85">
        <f t="shared" si="5"/>
        <v>28.571428571428573</v>
      </c>
      <c r="G15" s="85">
        <f t="shared" si="6"/>
        <v>0</v>
      </c>
      <c r="H15" s="71">
        <f t="shared" si="7"/>
        <v>0</v>
      </c>
      <c r="I15" s="13">
        <v>66</v>
      </c>
      <c r="J15" s="72">
        <f t="shared" si="8"/>
        <v>0</v>
      </c>
      <c r="K15" s="13">
        <f t="shared" si="9"/>
        <v>0</v>
      </c>
      <c r="L15" s="16"/>
      <c r="M15" s="53"/>
      <c r="R15" s="7"/>
    </row>
    <row r="16" spans="1:18" s="14" customFormat="1" ht="23.25" customHeight="1">
      <c r="A16" s="6">
        <v>4</v>
      </c>
      <c r="B16" s="317" t="s">
        <v>203</v>
      </c>
      <c r="C16" s="71" t="s">
        <v>204</v>
      </c>
      <c r="D16" s="73">
        <f>D5/10/100*45</f>
        <v>0</v>
      </c>
      <c r="E16" s="352">
        <f>1/12</f>
        <v>8.3333333333333329E-2</v>
      </c>
      <c r="F16" s="85">
        <f>400/E16</f>
        <v>4800</v>
      </c>
      <c r="G16" s="85">
        <f t="shared" si="6"/>
        <v>0</v>
      </c>
      <c r="H16" s="13">
        <f t="shared" si="7"/>
        <v>0</v>
      </c>
      <c r="I16" s="13">
        <v>66</v>
      </c>
      <c r="J16" s="72">
        <f t="shared" si="8"/>
        <v>0</v>
      </c>
      <c r="K16" s="351">
        <f t="shared" si="9"/>
        <v>0</v>
      </c>
      <c r="L16" s="69"/>
    </row>
    <row r="17" spans="1:18" s="368" customFormat="1" ht="30" customHeight="1">
      <c r="A17" s="708" t="s">
        <v>208</v>
      </c>
      <c r="B17" s="708"/>
      <c r="C17" s="362"/>
      <c r="D17" s="363"/>
      <c r="E17" s="81"/>
      <c r="F17" s="364"/>
      <c r="G17" s="81">
        <f>SUM(G13:G16)</f>
        <v>0</v>
      </c>
      <c r="H17" s="81">
        <f>SUM(H13:H16)</f>
        <v>0</v>
      </c>
      <c r="I17" s="365"/>
      <c r="J17" s="366">
        <f>SUM(J13:J16)</f>
        <v>0</v>
      </c>
      <c r="K17" s="716"/>
      <c r="L17" s="716"/>
      <c r="M17" s="367"/>
      <c r="R17" s="369"/>
    </row>
    <row r="18" spans="1:18" s="353" customFormat="1" ht="32.25" customHeight="1">
      <c r="A18" s="711" t="s">
        <v>213</v>
      </c>
      <c r="B18" s="711"/>
      <c r="C18" s="711"/>
      <c r="D18" s="711"/>
      <c r="E18" s="711"/>
      <c r="F18" s="711"/>
      <c r="G18" s="711"/>
      <c r="H18" s="711"/>
      <c r="I18" s="711"/>
      <c r="J18" s="711"/>
      <c r="K18" s="711"/>
      <c r="L18" s="711"/>
      <c r="M18" s="358"/>
      <c r="N18" s="358"/>
    </row>
    <row r="19" spans="1:18" s="357" customFormat="1" ht="43.5" customHeight="1">
      <c r="A19" s="354" t="s">
        <v>0</v>
      </c>
      <c r="B19" s="355" t="s">
        <v>41</v>
      </c>
      <c r="C19" s="355" t="s">
        <v>2</v>
      </c>
      <c r="D19" s="356" t="s">
        <v>3</v>
      </c>
      <c r="E19" s="356" t="s">
        <v>4</v>
      </c>
      <c r="F19" s="356" t="s">
        <v>5</v>
      </c>
      <c r="G19" s="356" t="s">
        <v>25</v>
      </c>
      <c r="H19" s="356" t="s">
        <v>26</v>
      </c>
      <c r="I19" s="356" t="s">
        <v>7</v>
      </c>
      <c r="J19" s="356" t="s">
        <v>42</v>
      </c>
      <c r="K19" s="356" t="s">
        <v>45</v>
      </c>
      <c r="L19" s="356" t="s">
        <v>8</v>
      </c>
    </row>
    <row r="20" spans="1:18" ht="23.25" customHeight="1">
      <c r="A20" s="10">
        <v>1</v>
      </c>
      <c r="B20" s="317" t="s">
        <v>93</v>
      </c>
      <c r="C20" s="1" t="s">
        <v>9</v>
      </c>
      <c r="D20" s="73">
        <f>D5*1666/100*45</f>
        <v>0</v>
      </c>
      <c r="E20" s="85">
        <v>14</v>
      </c>
      <c r="F20" s="85">
        <f>400/E20</f>
        <v>28.571428571428573</v>
      </c>
      <c r="G20" s="85">
        <f>D20*1/E20</f>
        <v>0</v>
      </c>
      <c r="H20" s="71">
        <f>G20*F20*E20</f>
        <v>0</v>
      </c>
      <c r="I20" s="13">
        <v>66</v>
      </c>
      <c r="J20" s="72">
        <f>G20/I20</f>
        <v>0</v>
      </c>
      <c r="K20" s="13">
        <f>J20*E20</f>
        <v>0</v>
      </c>
      <c r="L20" s="16"/>
      <c r="M20" s="53"/>
      <c r="R20" s="7"/>
    </row>
    <row r="21" spans="1:18" ht="23.25" customHeight="1">
      <c r="A21" s="10">
        <v>2</v>
      </c>
      <c r="B21" s="317" t="s">
        <v>94</v>
      </c>
      <c r="C21" s="1" t="s">
        <v>105</v>
      </c>
      <c r="D21" s="73">
        <f>D5*2/100*45</f>
        <v>0</v>
      </c>
      <c r="E21" s="85">
        <v>0.5</v>
      </c>
      <c r="F21" s="85">
        <f t="shared" ref="F21:F22" si="10">400/E21</f>
        <v>800</v>
      </c>
      <c r="G21" s="85">
        <f t="shared" ref="G21:G23" si="11">D21*1/E21</f>
        <v>0</v>
      </c>
      <c r="H21" s="71">
        <f t="shared" ref="H21:H23" si="12">G21*F21*E21</f>
        <v>0</v>
      </c>
      <c r="I21" s="13">
        <v>66</v>
      </c>
      <c r="J21" s="72">
        <f t="shared" ref="J21:J23" si="13">G21/I21</f>
        <v>0</v>
      </c>
      <c r="K21" s="13">
        <f t="shared" ref="K21:K23" si="14">J21*E21</f>
        <v>0</v>
      </c>
      <c r="L21" s="16"/>
      <c r="M21" s="53"/>
      <c r="R21" s="7"/>
    </row>
    <row r="22" spans="1:18" ht="23.25" customHeight="1">
      <c r="A22" s="10">
        <v>3</v>
      </c>
      <c r="B22" s="317" t="s">
        <v>95</v>
      </c>
      <c r="C22" s="1" t="s">
        <v>107</v>
      </c>
      <c r="D22" s="73">
        <f>D5*800/100*45</f>
        <v>0</v>
      </c>
      <c r="E22" s="85">
        <v>14</v>
      </c>
      <c r="F22" s="85">
        <f t="shared" si="10"/>
        <v>28.571428571428573</v>
      </c>
      <c r="G22" s="85">
        <f t="shared" si="11"/>
        <v>0</v>
      </c>
      <c r="H22" s="71">
        <f t="shared" si="12"/>
        <v>0</v>
      </c>
      <c r="I22" s="13">
        <v>66</v>
      </c>
      <c r="J22" s="72">
        <f t="shared" si="13"/>
        <v>0</v>
      </c>
      <c r="K22" s="13">
        <f t="shared" si="14"/>
        <v>0</v>
      </c>
      <c r="L22" s="16"/>
      <c r="M22" s="53"/>
      <c r="R22" s="7"/>
    </row>
    <row r="23" spans="1:18" s="14" customFormat="1" ht="23.25" customHeight="1">
      <c r="A23" s="10">
        <v>4</v>
      </c>
      <c r="B23" s="317" t="s">
        <v>203</v>
      </c>
      <c r="C23" s="71" t="s">
        <v>204</v>
      </c>
      <c r="D23" s="73">
        <f>D5/10/100*45</f>
        <v>0</v>
      </c>
      <c r="E23" s="352">
        <f>1/12</f>
        <v>8.3333333333333329E-2</v>
      </c>
      <c r="F23" s="85">
        <f>400/E23</f>
        <v>4800</v>
      </c>
      <c r="G23" s="85">
        <f t="shared" si="11"/>
        <v>0</v>
      </c>
      <c r="H23" s="13">
        <f t="shared" si="12"/>
        <v>0</v>
      </c>
      <c r="I23" s="13">
        <v>66</v>
      </c>
      <c r="J23" s="72">
        <f t="shared" si="13"/>
        <v>0</v>
      </c>
      <c r="K23" s="351">
        <f t="shared" si="14"/>
        <v>0</v>
      </c>
      <c r="L23" s="69"/>
    </row>
    <row r="24" spans="1:18" s="368" customFormat="1" ht="33" customHeight="1">
      <c r="A24" s="708" t="s">
        <v>209</v>
      </c>
      <c r="B24" s="708"/>
      <c r="C24" s="362"/>
      <c r="D24" s="363"/>
      <c r="E24" s="81"/>
      <c r="F24" s="364"/>
      <c r="G24" s="81">
        <f>SUM(G20:G23)</f>
        <v>0</v>
      </c>
      <c r="H24" s="81">
        <f>SUM(H20:H23)</f>
        <v>0</v>
      </c>
      <c r="I24" s="365"/>
      <c r="J24" s="366">
        <f>SUM(J20:J23)</f>
        <v>0</v>
      </c>
      <c r="K24" s="716"/>
      <c r="L24" s="716"/>
      <c r="M24" s="367"/>
      <c r="R24" s="369"/>
    </row>
    <row r="25" spans="1:18" s="353" customFormat="1" ht="32.25" customHeight="1">
      <c r="A25" s="711" t="s">
        <v>97</v>
      </c>
      <c r="B25" s="711"/>
      <c r="C25" s="711"/>
      <c r="D25" s="711"/>
      <c r="E25" s="711"/>
      <c r="F25" s="711"/>
      <c r="G25" s="711"/>
      <c r="H25" s="711"/>
      <c r="I25" s="711"/>
      <c r="J25" s="711"/>
      <c r="K25" s="711"/>
      <c r="L25" s="711"/>
      <c r="M25" s="358"/>
      <c r="N25" s="358"/>
    </row>
    <row r="26" spans="1:18" s="357" customFormat="1" ht="43.5" customHeight="1">
      <c r="A26" s="354" t="s">
        <v>0</v>
      </c>
      <c r="B26" s="355" t="s">
        <v>41</v>
      </c>
      <c r="C26" s="355" t="s">
        <v>2</v>
      </c>
      <c r="D26" s="356" t="s">
        <v>3</v>
      </c>
      <c r="E26" s="356" t="s">
        <v>4</v>
      </c>
      <c r="F26" s="356" t="s">
        <v>5</v>
      </c>
      <c r="G26" s="356" t="s">
        <v>25</v>
      </c>
      <c r="H26" s="356" t="s">
        <v>26</v>
      </c>
      <c r="I26" s="356" t="s">
        <v>7</v>
      </c>
      <c r="J26" s="356" t="s">
        <v>42</v>
      </c>
      <c r="K26" s="356" t="s">
        <v>45</v>
      </c>
      <c r="L26" s="356" t="s">
        <v>8</v>
      </c>
    </row>
    <row r="27" spans="1:18" ht="23.25" customHeight="1">
      <c r="A27" s="10">
        <v>1</v>
      </c>
      <c r="B27" s="317" t="s">
        <v>217</v>
      </c>
      <c r="C27" s="1" t="s">
        <v>12</v>
      </c>
      <c r="D27" s="89">
        <f>D5*400</f>
        <v>0</v>
      </c>
      <c r="E27" s="85">
        <v>50</v>
      </c>
      <c r="F27" s="85">
        <f>400/E27</f>
        <v>8</v>
      </c>
      <c r="G27" s="85">
        <f>D27*1/E27</f>
        <v>0</v>
      </c>
      <c r="H27" s="85">
        <f>G27*F27*E27</f>
        <v>0</v>
      </c>
      <c r="I27" s="85">
        <v>33</v>
      </c>
      <c r="J27" s="85">
        <f>G27/I27</f>
        <v>0</v>
      </c>
      <c r="K27" s="85">
        <f>J27*E27</f>
        <v>0</v>
      </c>
      <c r="L27" s="16"/>
      <c r="M27" s="53"/>
      <c r="R27" s="7"/>
    </row>
    <row r="28" spans="1:18" ht="23.25" customHeight="1">
      <c r="A28" s="10">
        <v>2</v>
      </c>
      <c r="B28" s="317" t="s">
        <v>96</v>
      </c>
      <c r="C28" s="1" t="s">
        <v>104</v>
      </c>
      <c r="D28" s="89">
        <f>D5/100*30</f>
        <v>0</v>
      </c>
      <c r="E28" s="85">
        <v>1</v>
      </c>
      <c r="F28" s="85">
        <f t="shared" ref="F28:F30" si="15">400/E28</f>
        <v>400</v>
      </c>
      <c r="G28" s="85">
        <f t="shared" ref="G28:G30" si="16">D28*1/E28</f>
        <v>0</v>
      </c>
      <c r="H28" s="85">
        <f t="shared" ref="H28:H30" si="17">G28*F28*E28</f>
        <v>0</v>
      </c>
      <c r="I28" s="85">
        <v>33</v>
      </c>
      <c r="J28" s="85">
        <f t="shared" ref="J28:J30" si="18">G28/I28</f>
        <v>0</v>
      </c>
      <c r="K28" s="85">
        <f t="shared" ref="K28:K30" si="19">J28*E28</f>
        <v>0</v>
      </c>
      <c r="L28" s="16"/>
      <c r="M28" s="53"/>
      <c r="R28" s="7"/>
    </row>
    <row r="29" spans="1:18" ht="23.25" customHeight="1">
      <c r="A29" s="10">
        <v>3</v>
      </c>
      <c r="B29" s="317" t="s">
        <v>218</v>
      </c>
      <c r="C29" s="1" t="s">
        <v>107</v>
      </c>
      <c r="D29" s="89">
        <f>D5*400</f>
        <v>0</v>
      </c>
      <c r="E29" s="85">
        <v>200</v>
      </c>
      <c r="F29" s="85">
        <f t="shared" si="15"/>
        <v>2</v>
      </c>
      <c r="G29" s="85">
        <f t="shared" si="16"/>
        <v>0</v>
      </c>
      <c r="H29" s="85">
        <f t="shared" si="17"/>
        <v>0</v>
      </c>
      <c r="I29" s="85">
        <v>33</v>
      </c>
      <c r="J29" s="85">
        <f t="shared" si="18"/>
        <v>0</v>
      </c>
      <c r="K29" s="85">
        <f t="shared" si="19"/>
        <v>0</v>
      </c>
      <c r="L29" s="16"/>
      <c r="M29" s="53"/>
      <c r="R29" s="7"/>
    </row>
    <row r="30" spans="1:18" ht="23.25" customHeight="1">
      <c r="A30" s="10">
        <v>4</v>
      </c>
      <c r="B30" s="317" t="s">
        <v>108</v>
      </c>
      <c r="C30" s="1" t="s">
        <v>12</v>
      </c>
      <c r="D30" s="89">
        <f>D27</f>
        <v>0</v>
      </c>
      <c r="E30" s="85">
        <v>200</v>
      </c>
      <c r="F30" s="85">
        <f t="shared" si="15"/>
        <v>2</v>
      </c>
      <c r="G30" s="85">
        <f t="shared" si="16"/>
        <v>0</v>
      </c>
      <c r="H30" s="85">
        <f t="shared" si="17"/>
        <v>0</v>
      </c>
      <c r="I30" s="85">
        <v>33</v>
      </c>
      <c r="J30" s="85">
        <f t="shared" si="18"/>
        <v>0</v>
      </c>
      <c r="K30" s="85">
        <f t="shared" si="19"/>
        <v>0</v>
      </c>
      <c r="L30" s="16"/>
      <c r="M30" s="53"/>
      <c r="R30" s="7"/>
    </row>
    <row r="31" spans="1:18" ht="35.25" customHeight="1">
      <c r="A31" s="708" t="s">
        <v>210</v>
      </c>
      <c r="B31" s="708"/>
      <c r="C31" s="84"/>
      <c r="D31" s="84"/>
      <c r="E31" s="84"/>
      <c r="F31" s="86"/>
      <c r="G31" s="86">
        <f>SUM(G27:G30)</f>
        <v>0</v>
      </c>
      <c r="H31" s="86">
        <f>SUM(H27:H30)</f>
        <v>0</v>
      </c>
      <c r="I31" s="87"/>
      <c r="J31" s="88">
        <f>SUM(J27:J30)</f>
        <v>0</v>
      </c>
      <c r="K31" s="708"/>
      <c r="L31" s="708"/>
      <c r="M31" s="53"/>
      <c r="R31" s="7"/>
    </row>
    <row r="32" spans="1:18" ht="28.5" customHeight="1">
      <c r="A32" s="709" t="s">
        <v>205</v>
      </c>
      <c r="B32" s="709"/>
      <c r="C32" s="18"/>
      <c r="D32" s="19"/>
      <c r="E32" s="19"/>
      <c r="F32" s="19"/>
      <c r="G32" s="20"/>
      <c r="H32" s="20">
        <f>H10+H17+H24+H31</f>
        <v>0</v>
      </c>
      <c r="I32" s="20"/>
      <c r="J32" s="20"/>
      <c r="K32" s="104"/>
      <c r="L32" s="359"/>
    </row>
    <row r="33" spans="1:12" ht="24" customHeight="1">
      <c r="A33" s="710" t="s">
        <v>206</v>
      </c>
      <c r="B33" s="710"/>
      <c r="C33" s="99"/>
      <c r="D33" s="100"/>
      <c r="E33" s="100"/>
      <c r="F33" s="100"/>
      <c r="G33" s="101"/>
      <c r="H33" s="101">
        <f>H32/73.4</f>
        <v>0</v>
      </c>
      <c r="I33" s="101"/>
      <c r="J33" s="101"/>
      <c r="K33" s="102"/>
      <c r="L33" s="360"/>
    </row>
    <row r="34" spans="1:12" s="137" customFormat="1" ht="26.25" customHeight="1">
      <c r="A34" s="673" t="s">
        <v>137</v>
      </c>
      <c r="B34" s="673"/>
      <c r="C34" s="673"/>
      <c r="D34" s="17"/>
      <c r="E34" s="17"/>
      <c r="F34" s="97"/>
      <c r="G34" s="68" t="s">
        <v>20</v>
      </c>
      <c r="H34" s="17" t="s">
        <v>339</v>
      </c>
      <c r="J34" s="140"/>
      <c r="L34" s="141"/>
    </row>
    <row r="35" spans="1:12" s="137" customFormat="1" ht="46.5" customHeight="1">
      <c r="A35" s="145" t="s">
        <v>135</v>
      </c>
      <c r="B35" s="146"/>
      <c r="C35" s="147" t="s">
        <v>21</v>
      </c>
      <c r="D35" s="148"/>
      <c r="E35" s="148"/>
      <c r="F35" s="147" t="s">
        <v>92</v>
      </c>
      <c r="G35" s="12"/>
      <c r="H35" s="170"/>
      <c r="I35" s="320" t="s">
        <v>136</v>
      </c>
      <c r="J35" s="170" t="s">
        <v>22</v>
      </c>
      <c r="K35" s="170"/>
      <c r="L35" s="361"/>
    </row>
    <row r="36" spans="1:12" s="137" customFormat="1" ht="26.25" customHeight="1">
      <c r="A36" s="149"/>
      <c r="B36" s="150"/>
      <c r="C36" s="149" t="s">
        <v>116</v>
      </c>
      <c r="D36" s="149"/>
      <c r="E36" s="149"/>
      <c r="F36" s="137" t="s">
        <v>23</v>
      </c>
      <c r="G36" s="149"/>
      <c r="H36" s="171"/>
      <c r="I36" s="149"/>
      <c r="J36" s="171" t="s">
        <v>24</v>
      </c>
      <c r="K36" s="319"/>
      <c r="L36" s="318" t="s">
        <v>44</v>
      </c>
    </row>
  </sheetData>
  <mergeCells count="17">
    <mergeCell ref="A34:C34"/>
    <mergeCell ref="A25:L25"/>
    <mergeCell ref="A31:B31"/>
    <mergeCell ref="K31:L31"/>
    <mergeCell ref="A32:B32"/>
    <mergeCell ref="A33:B33"/>
    <mergeCell ref="A11:L11"/>
    <mergeCell ref="A17:B17"/>
    <mergeCell ref="K17:L17"/>
    <mergeCell ref="A18:L18"/>
    <mergeCell ref="A24:B24"/>
    <mergeCell ref="K24:L24"/>
    <mergeCell ref="A1:L1"/>
    <mergeCell ref="A2:L2"/>
    <mergeCell ref="A3:L3"/>
    <mergeCell ref="A10:C10"/>
    <mergeCell ref="K10:L10"/>
  </mergeCells>
  <printOptions horizontalCentered="1"/>
  <pageMargins left="0.35" right="0.36" top="0.32" bottom="0.28999999999999998" header="0.17" footer="0.18"/>
  <pageSetup paperSize="9" scale="47" orientation="landscape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R36"/>
  <sheetViews>
    <sheetView rightToLeft="1" view="pageBreakPreview" zoomScale="60" workbookViewId="0">
      <selection activeCell="B23" sqref="B23"/>
    </sheetView>
  </sheetViews>
  <sheetFormatPr defaultColWidth="9.140625" defaultRowHeight="15"/>
  <cols>
    <col min="1" max="1" width="7" style="59" customWidth="1"/>
    <col min="2" max="2" width="48.28515625" style="59" customWidth="1"/>
    <col min="3" max="3" width="10" style="59" customWidth="1"/>
    <col min="4" max="4" width="17" style="59" bestFit="1" customWidth="1"/>
    <col min="5" max="5" width="13.28515625" style="59" customWidth="1"/>
    <col min="6" max="6" width="14.5703125" style="59" customWidth="1"/>
    <col min="7" max="7" width="14.7109375" style="59" customWidth="1"/>
    <col min="8" max="8" width="18.5703125" style="59" customWidth="1"/>
    <col min="9" max="10" width="13.140625" style="59" customWidth="1"/>
    <col min="11" max="11" width="19" style="59" customWidth="1"/>
    <col min="12" max="12" width="48.42578125" style="59" customWidth="1"/>
    <col min="13" max="13" width="10.7109375" style="59" bestFit="1" customWidth="1"/>
    <col min="14" max="14" width="17.5703125" style="59" customWidth="1"/>
    <col min="15" max="15" width="17" style="59" customWidth="1"/>
    <col min="16" max="16" width="24.140625" style="59" customWidth="1"/>
    <col min="17" max="17" width="9.140625" style="59"/>
    <col min="18" max="18" width="11.7109375" style="59" customWidth="1"/>
    <col min="19" max="19" width="9.140625" style="59"/>
    <col min="20" max="20" width="13.42578125" style="59" customWidth="1"/>
    <col min="21" max="16384" width="9.140625" style="59"/>
  </cols>
  <sheetData>
    <row r="1" spans="1:18" s="330" customFormat="1" ht="60.75" customHeight="1">
      <c r="A1" s="712" t="s">
        <v>214</v>
      </c>
      <c r="B1" s="712"/>
      <c r="C1" s="712"/>
      <c r="D1" s="712"/>
      <c r="E1" s="712"/>
      <c r="F1" s="712"/>
      <c r="G1" s="712"/>
      <c r="H1" s="712"/>
      <c r="I1" s="712"/>
      <c r="J1" s="712"/>
      <c r="K1" s="712"/>
      <c r="L1" s="712"/>
    </row>
    <row r="2" spans="1:18" ht="27.75" customHeight="1">
      <c r="A2" s="713" t="s">
        <v>102</v>
      </c>
      <c r="B2" s="713"/>
      <c r="C2" s="713"/>
      <c r="D2" s="713"/>
      <c r="E2" s="713"/>
      <c r="F2" s="713"/>
      <c r="G2" s="713"/>
      <c r="H2" s="713"/>
      <c r="I2" s="713"/>
      <c r="J2" s="713"/>
      <c r="K2" s="713"/>
      <c r="L2" s="713"/>
      <c r="N2" s="7"/>
    </row>
    <row r="3" spans="1:18" s="353" customFormat="1" ht="32.25" customHeight="1">
      <c r="A3" s="711" t="s">
        <v>211</v>
      </c>
      <c r="B3" s="711"/>
      <c r="C3" s="711"/>
      <c r="D3" s="711"/>
      <c r="E3" s="711"/>
      <c r="F3" s="711"/>
      <c r="G3" s="711"/>
      <c r="H3" s="711"/>
      <c r="I3" s="711"/>
      <c r="J3" s="711"/>
      <c r="K3" s="711"/>
      <c r="L3" s="711"/>
      <c r="M3" s="358"/>
      <c r="N3" s="358"/>
    </row>
    <row r="4" spans="1:18" s="357" customFormat="1" ht="43.5" customHeight="1">
      <c r="A4" s="354" t="s">
        <v>0</v>
      </c>
      <c r="B4" s="355" t="s">
        <v>41</v>
      </c>
      <c r="C4" s="355" t="s">
        <v>2</v>
      </c>
      <c r="D4" s="356" t="s">
        <v>3</v>
      </c>
      <c r="E4" s="356" t="s">
        <v>4</v>
      </c>
      <c r="F4" s="356" t="s">
        <v>5</v>
      </c>
      <c r="G4" s="356" t="s">
        <v>25</v>
      </c>
      <c r="H4" s="356" t="s">
        <v>6</v>
      </c>
      <c r="I4" s="356" t="s">
        <v>99</v>
      </c>
      <c r="J4" s="356" t="s">
        <v>100</v>
      </c>
      <c r="K4" s="356" t="s">
        <v>101</v>
      </c>
      <c r="L4" s="356" t="s">
        <v>8</v>
      </c>
    </row>
    <row r="5" spans="1:18" s="70" customFormat="1" ht="31.5" customHeight="1">
      <c r="A5" s="107"/>
      <c r="B5" s="108" t="s">
        <v>109</v>
      </c>
      <c r="C5" s="108" t="s">
        <v>19</v>
      </c>
      <c r="D5" s="106">
        <v>0</v>
      </c>
      <c r="E5" s="106"/>
      <c r="F5" s="106"/>
      <c r="G5" s="106"/>
      <c r="H5" s="106"/>
      <c r="I5" s="106"/>
      <c r="J5" s="106"/>
      <c r="K5" s="106"/>
      <c r="L5" s="106"/>
    </row>
    <row r="6" spans="1:18" s="14" customFormat="1" ht="23.25" customHeight="1">
      <c r="A6" s="6">
        <v>1</v>
      </c>
      <c r="B6" s="317" t="s">
        <v>93</v>
      </c>
      <c r="C6" s="71" t="s">
        <v>106</v>
      </c>
      <c r="D6" s="73">
        <f>D5*1666/100*10</f>
        <v>0</v>
      </c>
      <c r="E6" s="85">
        <v>14</v>
      </c>
      <c r="F6" s="85">
        <f>400/E6</f>
        <v>28.571428571428573</v>
      </c>
      <c r="G6" s="85">
        <f>D6*1/E6</f>
        <v>0</v>
      </c>
      <c r="H6" s="71">
        <f>G6*F6*E6</f>
        <v>0</v>
      </c>
      <c r="I6" s="13">
        <v>22</v>
      </c>
      <c r="J6" s="72">
        <f>G6/I6</f>
        <v>0</v>
      </c>
      <c r="K6" s="13">
        <f>J6*E6</f>
        <v>0</v>
      </c>
      <c r="L6" s="54"/>
    </row>
    <row r="7" spans="1:18" s="14" customFormat="1" ht="23.25" customHeight="1">
      <c r="A7" s="6">
        <v>2</v>
      </c>
      <c r="B7" s="317" t="s">
        <v>94</v>
      </c>
      <c r="C7" s="71" t="s">
        <v>105</v>
      </c>
      <c r="D7" s="73">
        <f>D5*2/100*10</f>
        <v>0</v>
      </c>
      <c r="E7" s="85">
        <v>0.5</v>
      </c>
      <c r="F7" s="85">
        <f t="shared" ref="F7" si="0">400/E7</f>
        <v>800</v>
      </c>
      <c r="G7" s="85">
        <f t="shared" ref="G7:G9" si="1">D7*1/E7</f>
        <v>0</v>
      </c>
      <c r="H7" s="13">
        <f t="shared" ref="H7:H9" si="2">G7*F7*E7</f>
        <v>0</v>
      </c>
      <c r="I7" s="13">
        <v>22</v>
      </c>
      <c r="J7" s="72">
        <f t="shared" ref="J7:J9" si="3">G7/I7</f>
        <v>0</v>
      </c>
      <c r="K7" s="13">
        <f t="shared" ref="K7:K9" si="4">J7*E7</f>
        <v>0</v>
      </c>
      <c r="L7" s="54"/>
    </row>
    <row r="8" spans="1:18" s="14" customFormat="1" ht="23.25" customHeight="1">
      <c r="A8" s="6">
        <v>3</v>
      </c>
      <c r="B8" s="317" t="s">
        <v>95</v>
      </c>
      <c r="C8" s="71" t="s">
        <v>107</v>
      </c>
      <c r="D8" s="73">
        <f>D5*800/100*10</f>
        <v>0</v>
      </c>
      <c r="E8" s="85">
        <v>14</v>
      </c>
      <c r="F8" s="85">
        <f>400/E8</f>
        <v>28.571428571428573</v>
      </c>
      <c r="G8" s="85">
        <f t="shared" si="1"/>
        <v>0</v>
      </c>
      <c r="H8" s="13">
        <f t="shared" si="2"/>
        <v>0</v>
      </c>
      <c r="I8" s="13">
        <v>22</v>
      </c>
      <c r="J8" s="72">
        <f t="shared" si="3"/>
        <v>0</v>
      </c>
      <c r="K8" s="13">
        <f t="shared" si="4"/>
        <v>0</v>
      </c>
      <c r="L8" s="69"/>
    </row>
    <row r="9" spans="1:18" s="14" customFormat="1" ht="23.25" customHeight="1">
      <c r="A9" s="6">
        <v>4</v>
      </c>
      <c r="B9" s="317" t="s">
        <v>203</v>
      </c>
      <c r="C9" s="71" t="s">
        <v>204</v>
      </c>
      <c r="D9" s="73">
        <f>D5/10/100*10</f>
        <v>0</v>
      </c>
      <c r="E9" s="352">
        <f>1/12</f>
        <v>8.3333333333333329E-2</v>
      </c>
      <c r="F9" s="85">
        <f>400/E9</f>
        <v>4800</v>
      </c>
      <c r="G9" s="85">
        <f t="shared" si="1"/>
        <v>0</v>
      </c>
      <c r="H9" s="13">
        <f t="shared" si="2"/>
        <v>0</v>
      </c>
      <c r="I9" s="13">
        <v>22</v>
      </c>
      <c r="J9" s="72">
        <f t="shared" si="3"/>
        <v>0</v>
      </c>
      <c r="K9" s="351">
        <f t="shared" si="4"/>
        <v>0</v>
      </c>
      <c r="L9" s="69"/>
    </row>
    <row r="10" spans="1:18" s="14" customFormat="1" ht="29.25" customHeight="1">
      <c r="A10" s="718" t="s">
        <v>207</v>
      </c>
      <c r="B10" s="718"/>
      <c r="C10" s="718"/>
      <c r="D10" s="74"/>
      <c r="E10" s="75"/>
      <c r="F10" s="75"/>
      <c r="G10" s="316">
        <f>SUM(G6:G9)</f>
        <v>0</v>
      </c>
      <c r="H10" s="316">
        <f>SUM(H6:H9)</f>
        <v>0</v>
      </c>
      <c r="I10" s="316"/>
      <c r="J10" s="76">
        <f>SUM(J6:J9)</f>
        <v>0</v>
      </c>
      <c r="K10" s="715"/>
      <c r="L10" s="715"/>
    </row>
    <row r="11" spans="1:18" s="353" customFormat="1" ht="32.25" customHeight="1">
      <c r="A11" s="711" t="s">
        <v>212</v>
      </c>
      <c r="B11" s="711"/>
      <c r="C11" s="711"/>
      <c r="D11" s="711"/>
      <c r="E11" s="711"/>
      <c r="F11" s="711"/>
      <c r="G11" s="711"/>
      <c r="H11" s="711"/>
      <c r="I11" s="711"/>
      <c r="J11" s="711"/>
      <c r="K11" s="711"/>
      <c r="L11" s="711"/>
      <c r="M11" s="358"/>
      <c r="N11" s="358"/>
    </row>
    <row r="12" spans="1:18" s="357" customFormat="1" ht="43.5" customHeight="1">
      <c r="A12" s="354" t="s">
        <v>0</v>
      </c>
      <c r="B12" s="355" t="s">
        <v>41</v>
      </c>
      <c r="C12" s="355" t="s">
        <v>2</v>
      </c>
      <c r="D12" s="356" t="s">
        <v>3</v>
      </c>
      <c r="E12" s="356" t="s">
        <v>4</v>
      </c>
      <c r="F12" s="356" t="s">
        <v>5</v>
      </c>
      <c r="G12" s="356" t="s">
        <v>25</v>
      </c>
      <c r="H12" s="356" t="s">
        <v>26</v>
      </c>
      <c r="I12" s="356" t="s">
        <v>7</v>
      </c>
      <c r="J12" s="356" t="s">
        <v>42</v>
      </c>
      <c r="K12" s="356" t="s">
        <v>45</v>
      </c>
      <c r="L12" s="356" t="s">
        <v>8</v>
      </c>
    </row>
    <row r="13" spans="1:18" ht="23.25" customHeight="1">
      <c r="A13" s="10">
        <v>1</v>
      </c>
      <c r="B13" s="317" t="s">
        <v>93</v>
      </c>
      <c r="C13" s="1" t="s">
        <v>9</v>
      </c>
      <c r="D13" s="73">
        <f>D5*1666/100*45</f>
        <v>0</v>
      </c>
      <c r="E13" s="85">
        <v>14</v>
      </c>
      <c r="F13" s="85">
        <f>400/E13</f>
        <v>28.571428571428573</v>
      </c>
      <c r="G13" s="85">
        <f>D13*1/E13</f>
        <v>0</v>
      </c>
      <c r="H13" s="71">
        <f>G13*F13*E13</f>
        <v>0</v>
      </c>
      <c r="I13" s="13">
        <v>66</v>
      </c>
      <c r="J13" s="72">
        <f>G13/I13</f>
        <v>0</v>
      </c>
      <c r="K13" s="13">
        <f>J13*E13</f>
        <v>0</v>
      </c>
      <c r="L13" s="16"/>
      <c r="M13" s="53"/>
      <c r="R13" s="7"/>
    </row>
    <row r="14" spans="1:18" ht="23.25" customHeight="1">
      <c r="A14" s="10">
        <v>2</v>
      </c>
      <c r="B14" s="317" t="s">
        <v>94</v>
      </c>
      <c r="C14" s="1" t="s">
        <v>105</v>
      </c>
      <c r="D14" s="73">
        <f>D5*2/100*45</f>
        <v>0</v>
      </c>
      <c r="E14" s="85">
        <v>0.5</v>
      </c>
      <c r="F14" s="85">
        <f t="shared" ref="F14:F15" si="5">400/E14</f>
        <v>800</v>
      </c>
      <c r="G14" s="85">
        <f t="shared" ref="G14:G16" si="6">D14*1/E14</f>
        <v>0</v>
      </c>
      <c r="H14" s="71">
        <f t="shared" ref="H14:H16" si="7">G14*F14*E14</f>
        <v>0</v>
      </c>
      <c r="I14" s="13">
        <v>66</v>
      </c>
      <c r="J14" s="72">
        <f t="shared" ref="J14:J16" si="8">G14/I14</f>
        <v>0</v>
      </c>
      <c r="K14" s="13">
        <f t="shared" ref="K14:K16" si="9">J14*E14</f>
        <v>0</v>
      </c>
      <c r="L14" s="16"/>
      <c r="M14" s="53"/>
      <c r="R14" s="7"/>
    </row>
    <row r="15" spans="1:18" ht="23.25" customHeight="1">
      <c r="A15" s="10">
        <v>3</v>
      </c>
      <c r="B15" s="317" t="s">
        <v>95</v>
      </c>
      <c r="C15" s="1" t="s">
        <v>107</v>
      </c>
      <c r="D15" s="73">
        <f>D5*800/100*45</f>
        <v>0</v>
      </c>
      <c r="E15" s="85">
        <v>14</v>
      </c>
      <c r="F15" s="85">
        <f t="shared" si="5"/>
        <v>28.571428571428573</v>
      </c>
      <c r="G15" s="85">
        <f t="shared" si="6"/>
        <v>0</v>
      </c>
      <c r="H15" s="71">
        <f t="shared" si="7"/>
        <v>0</v>
      </c>
      <c r="I15" s="13">
        <v>66</v>
      </c>
      <c r="J15" s="72">
        <f t="shared" si="8"/>
        <v>0</v>
      </c>
      <c r="K15" s="13">
        <f t="shared" si="9"/>
        <v>0</v>
      </c>
      <c r="L15" s="16"/>
      <c r="M15" s="53"/>
      <c r="R15" s="7"/>
    </row>
    <row r="16" spans="1:18" s="14" customFormat="1" ht="23.25" customHeight="1">
      <c r="A16" s="10">
        <v>4</v>
      </c>
      <c r="B16" s="317" t="s">
        <v>203</v>
      </c>
      <c r="C16" s="71" t="s">
        <v>204</v>
      </c>
      <c r="D16" s="73">
        <f>D5/10/100*45</f>
        <v>0</v>
      </c>
      <c r="E16" s="352">
        <f>1/12</f>
        <v>8.3333333333333329E-2</v>
      </c>
      <c r="F16" s="85">
        <f>400/E16</f>
        <v>4800</v>
      </c>
      <c r="G16" s="85">
        <f t="shared" si="6"/>
        <v>0</v>
      </c>
      <c r="H16" s="13">
        <f t="shared" si="7"/>
        <v>0</v>
      </c>
      <c r="I16" s="13">
        <v>66</v>
      </c>
      <c r="J16" s="72">
        <f t="shared" si="8"/>
        <v>0</v>
      </c>
      <c r="K16" s="351">
        <f t="shared" si="9"/>
        <v>0</v>
      </c>
      <c r="L16" s="69"/>
    </row>
    <row r="17" spans="1:18" s="368" customFormat="1" ht="30" customHeight="1">
      <c r="A17" s="719" t="s">
        <v>208</v>
      </c>
      <c r="B17" s="719"/>
      <c r="C17" s="362"/>
      <c r="D17" s="363"/>
      <c r="E17" s="81"/>
      <c r="F17" s="364"/>
      <c r="G17" s="81">
        <f>SUM(G13:G16)</f>
        <v>0</v>
      </c>
      <c r="H17" s="81">
        <f>SUM(H13:H16)</f>
        <v>0</v>
      </c>
      <c r="I17" s="365"/>
      <c r="J17" s="366">
        <f>SUM(J13:J16)</f>
        <v>0</v>
      </c>
      <c r="K17" s="716"/>
      <c r="L17" s="716"/>
      <c r="M17" s="367"/>
      <c r="R17" s="369"/>
    </row>
    <row r="18" spans="1:18" s="353" customFormat="1" ht="32.25" customHeight="1">
      <c r="A18" s="711" t="s">
        <v>213</v>
      </c>
      <c r="B18" s="711"/>
      <c r="C18" s="711"/>
      <c r="D18" s="711"/>
      <c r="E18" s="711"/>
      <c r="F18" s="711"/>
      <c r="G18" s="711"/>
      <c r="H18" s="711"/>
      <c r="I18" s="711"/>
      <c r="J18" s="711"/>
      <c r="K18" s="711"/>
      <c r="L18" s="711"/>
      <c r="M18" s="358"/>
      <c r="N18" s="358"/>
    </row>
    <row r="19" spans="1:18" s="357" customFormat="1" ht="43.5" customHeight="1">
      <c r="A19" s="354" t="s">
        <v>0</v>
      </c>
      <c r="B19" s="355" t="s">
        <v>41</v>
      </c>
      <c r="C19" s="355" t="s">
        <v>2</v>
      </c>
      <c r="D19" s="356" t="s">
        <v>3</v>
      </c>
      <c r="E19" s="356" t="s">
        <v>4</v>
      </c>
      <c r="F19" s="356" t="s">
        <v>5</v>
      </c>
      <c r="G19" s="356" t="s">
        <v>25</v>
      </c>
      <c r="H19" s="356" t="s">
        <v>26</v>
      </c>
      <c r="I19" s="356" t="s">
        <v>7</v>
      </c>
      <c r="J19" s="356" t="s">
        <v>42</v>
      </c>
      <c r="K19" s="356" t="s">
        <v>45</v>
      </c>
      <c r="L19" s="356" t="s">
        <v>8</v>
      </c>
    </row>
    <row r="20" spans="1:18" ht="23.25" customHeight="1">
      <c r="A20" s="10">
        <v>1</v>
      </c>
      <c r="B20" s="317" t="s">
        <v>93</v>
      </c>
      <c r="C20" s="1" t="s">
        <v>9</v>
      </c>
      <c r="D20" s="73">
        <f>D5*1666/100*45</f>
        <v>0</v>
      </c>
      <c r="E20" s="85">
        <v>14</v>
      </c>
      <c r="F20" s="85">
        <f>400/E20</f>
        <v>28.571428571428573</v>
      </c>
      <c r="G20" s="85">
        <f>D20*1/E20</f>
        <v>0</v>
      </c>
      <c r="H20" s="71">
        <f>G20*F20*E20</f>
        <v>0</v>
      </c>
      <c r="I20" s="13">
        <v>66</v>
      </c>
      <c r="J20" s="72">
        <f>G20/I20</f>
        <v>0</v>
      </c>
      <c r="K20" s="13">
        <f>J20*E20</f>
        <v>0</v>
      </c>
      <c r="L20" s="16"/>
      <c r="M20" s="53"/>
      <c r="R20" s="7"/>
    </row>
    <row r="21" spans="1:18" ht="23.25" customHeight="1">
      <c r="A21" s="10">
        <v>2</v>
      </c>
      <c r="B21" s="317" t="s">
        <v>94</v>
      </c>
      <c r="C21" s="1" t="s">
        <v>105</v>
      </c>
      <c r="D21" s="73">
        <f>D5*2/100*45</f>
        <v>0</v>
      </c>
      <c r="E21" s="85">
        <v>0.5</v>
      </c>
      <c r="F21" s="85">
        <f t="shared" ref="F21:F22" si="10">400/E21</f>
        <v>800</v>
      </c>
      <c r="G21" s="85">
        <f t="shared" ref="G21:G23" si="11">D21*1/E21</f>
        <v>0</v>
      </c>
      <c r="H21" s="71">
        <f t="shared" ref="H21:H23" si="12">G21*F21*E21</f>
        <v>0</v>
      </c>
      <c r="I21" s="13">
        <v>66</v>
      </c>
      <c r="J21" s="72">
        <f t="shared" ref="J21:J23" si="13">G21/I21</f>
        <v>0</v>
      </c>
      <c r="K21" s="13">
        <f t="shared" ref="K21:K23" si="14">J21*E21</f>
        <v>0</v>
      </c>
      <c r="L21" s="16"/>
      <c r="M21" s="53"/>
      <c r="R21" s="7"/>
    </row>
    <row r="22" spans="1:18" ht="23.25" customHeight="1">
      <c r="A22" s="10">
        <v>3</v>
      </c>
      <c r="B22" s="317" t="s">
        <v>95</v>
      </c>
      <c r="C22" s="1" t="s">
        <v>107</v>
      </c>
      <c r="D22" s="73">
        <f>D5*800/100*45</f>
        <v>0</v>
      </c>
      <c r="E22" s="85">
        <v>14</v>
      </c>
      <c r="F22" s="85">
        <f t="shared" si="10"/>
        <v>28.571428571428573</v>
      </c>
      <c r="G22" s="85">
        <f t="shared" si="11"/>
        <v>0</v>
      </c>
      <c r="H22" s="71">
        <f t="shared" si="12"/>
        <v>0</v>
      </c>
      <c r="I22" s="13">
        <v>66</v>
      </c>
      <c r="J22" s="72">
        <f t="shared" si="13"/>
        <v>0</v>
      </c>
      <c r="K22" s="13">
        <f t="shared" si="14"/>
        <v>0</v>
      </c>
      <c r="L22" s="16"/>
      <c r="M22" s="53"/>
      <c r="R22" s="7"/>
    </row>
    <row r="23" spans="1:18" s="14" customFormat="1" ht="23.25" customHeight="1">
      <c r="A23" s="10">
        <v>4</v>
      </c>
      <c r="B23" s="317" t="s">
        <v>203</v>
      </c>
      <c r="C23" s="71" t="s">
        <v>204</v>
      </c>
      <c r="D23" s="73">
        <f>D5/10/100*45</f>
        <v>0</v>
      </c>
      <c r="E23" s="352">
        <f>1/12</f>
        <v>8.3333333333333329E-2</v>
      </c>
      <c r="F23" s="85">
        <f>400/E23</f>
        <v>4800</v>
      </c>
      <c r="G23" s="85">
        <f t="shared" si="11"/>
        <v>0</v>
      </c>
      <c r="H23" s="13">
        <f t="shared" si="12"/>
        <v>0</v>
      </c>
      <c r="I23" s="13">
        <v>66</v>
      </c>
      <c r="J23" s="72">
        <f t="shared" si="13"/>
        <v>0</v>
      </c>
      <c r="K23" s="351">
        <f t="shared" si="14"/>
        <v>0</v>
      </c>
      <c r="L23" s="69"/>
    </row>
    <row r="24" spans="1:18" s="225" customFormat="1" ht="33" customHeight="1">
      <c r="A24" s="720" t="s">
        <v>209</v>
      </c>
      <c r="B24" s="720"/>
      <c r="C24" s="372"/>
      <c r="D24" s="373"/>
      <c r="E24" s="371"/>
      <c r="F24" s="374"/>
      <c r="G24" s="371">
        <f>SUM(G20:G23)</f>
        <v>0</v>
      </c>
      <c r="H24" s="371">
        <f>SUM(H20:H23)</f>
        <v>0</v>
      </c>
      <c r="I24" s="371"/>
      <c r="J24" s="371">
        <f>SUM(J20:J23)</f>
        <v>0</v>
      </c>
      <c r="K24" s="721"/>
      <c r="L24" s="721"/>
      <c r="M24" s="375"/>
      <c r="R24" s="376"/>
    </row>
    <row r="25" spans="1:18" s="353" customFormat="1" ht="32.25" customHeight="1">
      <c r="A25" s="711" t="s">
        <v>97</v>
      </c>
      <c r="B25" s="711"/>
      <c r="C25" s="711"/>
      <c r="D25" s="711"/>
      <c r="E25" s="711"/>
      <c r="F25" s="711"/>
      <c r="G25" s="711"/>
      <c r="H25" s="711"/>
      <c r="I25" s="711"/>
      <c r="J25" s="711"/>
      <c r="K25" s="711"/>
      <c r="L25" s="711"/>
      <c r="M25" s="358"/>
      <c r="N25" s="358"/>
    </row>
    <row r="26" spans="1:18" s="357" customFormat="1" ht="43.5" customHeight="1">
      <c r="A26" s="354" t="s">
        <v>0</v>
      </c>
      <c r="B26" s="355" t="s">
        <v>41</v>
      </c>
      <c r="C26" s="355" t="s">
        <v>2</v>
      </c>
      <c r="D26" s="356" t="s">
        <v>3</v>
      </c>
      <c r="E26" s="356" t="s">
        <v>4</v>
      </c>
      <c r="F26" s="356" t="s">
        <v>5</v>
      </c>
      <c r="G26" s="356" t="s">
        <v>25</v>
      </c>
      <c r="H26" s="356" t="s">
        <v>26</v>
      </c>
      <c r="I26" s="356" t="s">
        <v>7</v>
      </c>
      <c r="J26" s="356" t="s">
        <v>42</v>
      </c>
      <c r="K26" s="356" t="s">
        <v>45</v>
      </c>
      <c r="L26" s="356" t="s">
        <v>8</v>
      </c>
    </row>
    <row r="27" spans="1:18" ht="23.25" customHeight="1">
      <c r="A27" s="10">
        <v>1</v>
      </c>
      <c r="B27" s="317" t="s">
        <v>217</v>
      </c>
      <c r="C27" s="1" t="s">
        <v>12</v>
      </c>
      <c r="D27" s="89">
        <f>D5*400</f>
        <v>0</v>
      </c>
      <c r="E27" s="85">
        <v>50</v>
      </c>
      <c r="F27" s="85">
        <f>400/E27</f>
        <v>8</v>
      </c>
      <c r="G27" s="85">
        <f>D27*1/E27</f>
        <v>0</v>
      </c>
      <c r="H27" s="85">
        <f>G27*F27*E27</f>
        <v>0</v>
      </c>
      <c r="I27" s="85">
        <v>33</v>
      </c>
      <c r="J27" s="85">
        <f>G27/I27</f>
        <v>0</v>
      </c>
      <c r="K27" s="85">
        <f>J27*E27</f>
        <v>0</v>
      </c>
      <c r="L27" s="16"/>
      <c r="M27" s="53"/>
      <c r="R27" s="7"/>
    </row>
    <row r="28" spans="1:18" ht="23.25" customHeight="1">
      <c r="A28" s="10">
        <v>2</v>
      </c>
      <c r="B28" s="317" t="s">
        <v>96</v>
      </c>
      <c r="C28" s="1" t="s">
        <v>104</v>
      </c>
      <c r="D28" s="89">
        <f>D5/100*30</f>
        <v>0</v>
      </c>
      <c r="E28" s="85">
        <v>1</v>
      </c>
      <c r="F28" s="85">
        <f t="shared" ref="F28:F30" si="15">400/E28</f>
        <v>400</v>
      </c>
      <c r="G28" s="85">
        <f t="shared" ref="G28:G30" si="16">D28*1/E28</f>
        <v>0</v>
      </c>
      <c r="H28" s="85">
        <f t="shared" ref="H28:H30" si="17">G28*F28*E28</f>
        <v>0</v>
      </c>
      <c r="I28" s="85">
        <v>33</v>
      </c>
      <c r="J28" s="85">
        <f t="shared" ref="J28:J30" si="18">G28/I28</f>
        <v>0</v>
      </c>
      <c r="K28" s="85">
        <f t="shared" ref="K28:K30" si="19">J28*E28</f>
        <v>0</v>
      </c>
      <c r="L28" s="16"/>
      <c r="M28" s="53"/>
      <c r="R28" s="7"/>
    </row>
    <row r="29" spans="1:18" ht="23.25" customHeight="1">
      <c r="A29" s="10">
        <v>3</v>
      </c>
      <c r="B29" s="317" t="s">
        <v>218</v>
      </c>
      <c r="C29" s="1" t="s">
        <v>107</v>
      </c>
      <c r="D29" s="89">
        <f>D5*400</f>
        <v>0</v>
      </c>
      <c r="E29" s="85">
        <v>200</v>
      </c>
      <c r="F29" s="85">
        <f t="shared" si="15"/>
        <v>2</v>
      </c>
      <c r="G29" s="85">
        <f t="shared" si="16"/>
        <v>0</v>
      </c>
      <c r="H29" s="85">
        <f t="shared" si="17"/>
        <v>0</v>
      </c>
      <c r="I29" s="85">
        <v>33</v>
      </c>
      <c r="J29" s="85">
        <f t="shared" si="18"/>
        <v>0</v>
      </c>
      <c r="K29" s="85">
        <f t="shared" si="19"/>
        <v>0</v>
      </c>
      <c r="L29" s="16"/>
      <c r="M29" s="53"/>
      <c r="R29" s="7"/>
    </row>
    <row r="30" spans="1:18" ht="23.25" customHeight="1">
      <c r="A30" s="10">
        <v>4</v>
      </c>
      <c r="B30" s="317" t="s">
        <v>108</v>
      </c>
      <c r="C30" s="1" t="s">
        <v>12</v>
      </c>
      <c r="D30" s="89">
        <f>D27</f>
        <v>0</v>
      </c>
      <c r="E30" s="85">
        <v>200</v>
      </c>
      <c r="F30" s="85">
        <f t="shared" si="15"/>
        <v>2</v>
      </c>
      <c r="G30" s="85">
        <f t="shared" si="16"/>
        <v>0</v>
      </c>
      <c r="H30" s="85">
        <f t="shared" si="17"/>
        <v>0</v>
      </c>
      <c r="I30" s="85">
        <v>33</v>
      </c>
      <c r="J30" s="85">
        <f t="shared" si="18"/>
        <v>0</v>
      </c>
      <c r="K30" s="85">
        <f t="shared" si="19"/>
        <v>0</v>
      </c>
      <c r="L30" s="16"/>
      <c r="M30" s="53"/>
      <c r="R30" s="7"/>
    </row>
    <row r="31" spans="1:18" ht="35.25" customHeight="1">
      <c r="A31" s="708" t="s">
        <v>210</v>
      </c>
      <c r="B31" s="708"/>
      <c r="C31" s="84"/>
      <c r="D31" s="84"/>
      <c r="E31" s="84"/>
      <c r="F31" s="86"/>
      <c r="G31" s="86">
        <f>SUM(G27:G30)</f>
        <v>0</v>
      </c>
      <c r="H31" s="86">
        <f>SUM(H27:H30)</f>
        <v>0</v>
      </c>
      <c r="I31" s="87"/>
      <c r="J31" s="88">
        <f>SUM(J27:J30)</f>
        <v>0</v>
      </c>
      <c r="K31" s="708"/>
      <c r="L31" s="708"/>
      <c r="M31" s="53"/>
      <c r="R31" s="7"/>
    </row>
    <row r="32" spans="1:18" ht="28.5" customHeight="1">
      <c r="A32" s="709" t="s">
        <v>205</v>
      </c>
      <c r="B32" s="709"/>
      <c r="C32" s="18"/>
      <c r="D32" s="19"/>
      <c r="E32" s="19"/>
      <c r="F32" s="19"/>
      <c r="G32" s="20"/>
      <c r="H32" s="20">
        <f>H10+H17+H24+H31</f>
        <v>0</v>
      </c>
      <c r="I32" s="20"/>
      <c r="J32" s="20"/>
      <c r="K32" s="104"/>
      <c r="L32" s="359"/>
    </row>
    <row r="33" spans="1:12" ht="24" customHeight="1">
      <c r="A33" s="710" t="s">
        <v>206</v>
      </c>
      <c r="B33" s="710"/>
      <c r="C33" s="99"/>
      <c r="D33" s="100"/>
      <c r="E33" s="100"/>
      <c r="F33" s="100"/>
      <c r="G33" s="101"/>
      <c r="H33" s="101">
        <f>H32/73.4</f>
        <v>0</v>
      </c>
      <c r="I33" s="101"/>
      <c r="J33" s="101"/>
      <c r="K33" s="102"/>
      <c r="L33" s="360"/>
    </row>
    <row r="34" spans="1:12" s="137" customFormat="1" ht="26.25" customHeight="1">
      <c r="A34" s="673" t="s">
        <v>137</v>
      </c>
      <c r="B34" s="673"/>
      <c r="C34" s="673"/>
      <c r="D34" s="17"/>
      <c r="E34" s="17"/>
      <c r="F34" s="97"/>
      <c r="G34" s="68" t="s">
        <v>20</v>
      </c>
      <c r="H34" s="17" t="s">
        <v>103</v>
      </c>
      <c r="J34" s="140"/>
      <c r="L34" s="141"/>
    </row>
    <row r="35" spans="1:12" s="137" customFormat="1" ht="46.5" customHeight="1">
      <c r="A35" s="145" t="s">
        <v>135</v>
      </c>
      <c r="B35" s="146"/>
      <c r="C35" s="147" t="s">
        <v>21</v>
      </c>
      <c r="D35" s="148"/>
      <c r="E35" s="148"/>
      <c r="F35" s="147" t="s">
        <v>92</v>
      </c>
      <c r="G35" s="12"/>
      <c r="H35" s="170"/>
      <c r="I35" s="320" t="s">
        <v>136</v>
      </c>
      <c r="J35" s="170" t="s">
        <v>22</v>
      </c>
      <c r="K35" s="170"/>
      <c r="L35" s="361"/>
    </row>
    <row r="36" spans="1:12" s="137" customFormat="1" ht="26.25" customHeight="1">
      <c r="A36" s="149"/>
      <c r="B36" s="150"/>
      <c r="C36" s="149" t="s">
        <v>116</v>
      </c>
      <c r="D36" s="149"/>
      <c r="E36" s="149"/>
      <c r="F36" s="137" t="s">
        <v>23</v>
      </c>
      <c r="G36" s="149"/>
      <c r="H36" s="171"/>
      <c r="I36" s="149"/>
      <c r="J36" s="171" t="s">
        <v>24</v>
      </c>
      <c r="K36" s="319"/>
      <c r="L36" s="318" t="s">
        <v>44</v>
      </c>
    </row>
  </sheetData>
  <mergeCells count="17">
    <mergeCell ref="A25:L25"/>
    <mergeCell ref="A1:L1"/>
    <mergeCell ref="A2:L2"/>
    <mergeCell ref="A3:L3"/>
    <mergeCell ref="A10:C10"/>
    <mergeCell ref="K10:L10"/>
    <mergeCell ref="A11:L11"/>
    <mergeCell ref="A17:B17"/>
    <mergeCell ref="K17:L17"/>
    <mergeCell ref="A18:L18"/>
    <mergeCell ref="A24:B24"/>
    <mergeCell ref="K24:L24"/>
    <mergeCell ref="A31:B31"/>
    <mergeCell ref="K31:L31"/>
    <mergeCell ref="A32:B32"/>
    <mergeCell ref="A33:B33"/>
    <mergeCell ref="A34:C34"/>
  </mergeCells>
  <printOptions horizontalCentered="1"/>
  <pageMargins left="0.35" right="0.36" top="0.32" bottom="0.28999999999999998" header="0.17" footer="0.18"/>
  <pageSetup paperSize="9" scale="47" orientation="landscape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R36"/>
  <sheetViews>
    <sheetView rightToLeft="1" view="pageBreakPreview" topLeftCell="A19" zoomScale="60" workbookViewId="0">
      <selection activeCell="H34" sqref="H34"/>
    </sheetView>
  </sheetViews>
  <sheetFormatPr defaultColWidth="9.140625" defaultRowHeight="15"/>
  <cols>
    <col min="1" max="1" width="7" style="59" customWidth="1"/>
    <col min="2" max="2" width="48.28515625" style="59" customWidth="1"/>
    <col min="3" max="3" width="10" style="59" customWidth="1"/>
    <col min="4" max="4" width="17" style="59" bestFit="1" customWidth="1"/>
    <col min="5" max="5" width="13.28515625" style="59" customWidth="1"/>
    <col min="6" max="6" width="14.5703125" style="59" customWidth="1"/>
    <col min="7" max="7" width="14.7109375" style="59" customWidth="1"/>
    <col min="8" max="8" width="18.5703125" style="59" customWidth="1"/>
    <col min="9" max="10" width="13.140625" style="59" customWidth="1"/>
    <col min="11" max="11" width="19" style="59" customWidth="1"/>
    <col min="12" max="12" width="48.42578125" style="59" customWidth="1"/>
    <col min="13" max="13" width="10.7109375" style="59" bestFit="1" customWidth="1"/>
    <col min="14" max="14" width="17.5703125" style="59" customWidth="1"/>
    <col min="15" max="15" width="17" style="59" customWidth="1"/>
    <col min="16" max="16" width="24.140625" style="59" customWidth="1"/>
    <col min="17" max="17" width="9.140625" style="59"/>
    <col min="18" max="18" width="11.7109375" style="59" customWidth="1"/>
    <col min="19" max="19" width="9.140625" style="59"/>
    <col min="20" max="20" width="13.42578125" style="59" customWidth="1"/>
    <col min="21" max="16384" width="9.140625" style="59"/>
  </cols>
  <sheetData>
    <row r="1" spans="1:18" s="330" customFormat="1" ht="60.75" customHeight="1">
      <c r="A1" s="712" t="s">
        <v>459</v>
      </c>
      <c r="B1" s="712"/>
      <c r="C1" s="712"/>
      <c r="D1" s="712"/>
      <c r="E1" s="712"/>
      <c r="F1" s="712"/>
      <c r="G1" s="712"/>
      <c r="H1" s="712"/>
      <c r="I1" s="712"/>
      <c r="J1" s="712"/>
      <c r="K1" s="712"/>
      <c r="L1" s="712"/>
    </row>
    <row r="2" spans="1:18" ht="27.75" customHeight="1">
      <c r="A2" s="713" t="s">
        <v>102</v>
      </c>
      <c r="B2" s="713"/>
      <c r="C2" s="713"/>
      <c r="D2" s="713"/>
      <c r="E2" s="713"/>
      <c r="F2" s="713"/>
      <c r="G2" s="713"/>
      <c r="H2" s="713"/>
      <c r="I2" s="713"/>
      <c r="J2" s="713"/>
      <c r="K2" s="713"/>
      <c r="L2" s="713"/>
      <c r="N2" s="7"/>
    </row>
    <row r="3" spans="1:18" s="353" customFormat="1" ht="32.25" customHeight="1">
      <c r="A3" s="711" t="s">
        <v>211</v>
      </c>
      <c r="B3" s="711"/>
      <c r="C3" s="711"/>
      <c r="D3" s="711"/>
      <c r="E3" s="711"/>
      <c r="F3" s="711"/>
      <c r="G3" s="711"/>
      <c r="H3" s="711"/>
      <c r="I3" s="711"/>
      <c r="J3" s="711"/>
      <c r="K3" s="711"/>
      <c r="L3" s="711"/>
      <c r="M3" s="358"/>
      <c r="N3" s="358"/>
    </row>
    <row r="4" spans="1:18" s="357" customFormat="1" ht="43.5" customHeight="1">
      <c r="A4" s="354" t="s">
        <v>0</v>
      </c>
      <c r="B4" s="355" t="s">
        <v>41</v>
      </c>
      <c r="C4" s="355" t="s">
        <v>2</v>
      </c>
      <c r="D4" s="356" t="s">
        <v>3</v>
      </c>
      <c r="E4" s="356" t="s">
        <v>4</v>
      </c>
      <c r="F4" s="356" t="s">
        <v>5</v>
      </c>
      <c r="G4" s="356" t="s">
        <v>25</v>
      </c>
      <c r="H4" s="356" t="s">
        <v>6</v>
      </c>
      <c r="I4" s="356" t="s">
        <v>99</v>
      </c>
      <c r="J4" s="356" t="s">
        <v>100</v>
      </c>
      <c r="K4" s="356" t="s">
        <v>101</v>
      </c>
      <c r="L4" s="356" t="s">
        <v>8</v>
      </c>
    </row>
    <row r="5" spans="1:18" s="70" customFormat="1" ht="31.5" customHeight="1">
      <c r="A5" s="107"/>
      <c r="B5" s="108" t="s">
        <v>109</v>
      </c>
      <c r="C5" s="108" t="s">
        <v>19</v>
      </c>
      <c r="D5" s="106">
        <v>60</v>
      </c>
      <c r="E5" s="106"/>
      <c r="F5" s="106"/>
      <c r="G5" s="106"/>
      <c r="H5" s="106"/>
      <c r="I5" s="106"/>
      <c r="J5" s="106"/>
      <c r="K5" s="106"/>
      <c r="L5" s="106"/>
    </row>
    <row r="6" spans="1:18" s="14" customFormat="1" ht="23.25" customHeight="1">
      <c r="A6" s="6">
        <v>1</v>
      </c>
      <c r="B6" s="317" t="s">
        <v>93</v>
      </c>
      <c r="C6" s="71" t="s">
        <v>106</v>
      </c>
      <c r="D6" s="73">
        <f>D5*1666/100*10</f>
        <v>9996</v>
      </c>
      <c r="E6" s="85">
        <v>16</v>
      </c>
      <c r="F6" s="85">
        <f>400/E6</f>
        <v>25</v>
      </c>
      <c r="G6" s="85">
        <f>D6*1/E6</f>
        <v>624.75</v>
      </c>
      <c r="H6" s="71">
        <f>G6*F6*E6</f>
        <v>249900</v>
      </c>
      <c r="I6" s="13">
        <v>22</v>
      </c>
      <c r="J6" s="72">
        <f>G6/I6</f>
        <v>28.397727272727273</v>
      </c>
      <c r="K6" s="13">
        <f>J6*E6</f>
        <v>454.36363636363637</v>
      </c>
      <c r="L6" s="54"/>
    </row>
    <row r="7" spans="1:18" s="14" customFormat="1" ht="23.25" customHeight="1">
      <c r="A7" s="6">
        <v>2</v>
      </c>
      <c r="B7" s="317" t="s">
        <v>94</v>
      </c>
      <c r="C7" s="71" t="s">
        <v>105</v>
      </c>
      <c r="D7" s="73">
        <f>D5*2/100*10</f>
        <v>12</v>
      </c>
      <c r="E7" s="85">
        <v>0.5</v>
      </c>
      <c r="F7" s="85">
        <f t="shared" ref="F7" si="0">400/E7</f>
        <v>800</v>
      </c>
      <c r="G7" s="85">
        <f t="shared" ref="G7:G9" si="1">D7*1/E7</f>
        <v>24</v>
      </c>
      <c r="H7" s="13">
        <f t="shared" ref="H7:H9" si="2">G7*F7*E7</f>
        <v>9600</v>
      </c>
      <c r="I7" s="13">
        <v>22</v>
      </c>
      <c r="J7" s="72">
        <f t="shared" ref="J7:J9" si="3">G7/I7</f>
        <v>1.0909090909090908</v>
      </c>
      <c r="K7" s="13">
        <f t="shared" ref="K7:K9" si="4">J7*E7</f>
        <v>0.54545454545454541</v>
      </c>
      <c r="L7" s="54"/>
    </row>
    <row r="8" spans="1:18" s="14" customFormat="1" ht="23.25" customHeight="1">
      <c r="A8" s="6">
        <v>3</v>
      </c>
      <c r="B8" s="317" t="s">
        <v>95</v>
      </c>
      <c r="C8" s="71" t="s">
        <v>107</v>
      </c>
      <c r="D8" s="73">
        <f>D5*800/100*10</f>
        <v>4800</v>
      </c>
      <c r="E8" s="85">
        <v>16</v>
      </c>
      <c r="F8" s="85">
        <f>400/E8</f>
        <v>25</v>
      </c>
      <c r="G8" s="85">
        <f t="shared" si="1"/>
        <v>300</v>
      </c>
      <c r="H8" s="13">
        <f t="shared" si="2"/>
        <v>120000</v>
      </c>
      <c r="I8" s="13">
        <v>22</v>
      </c>
      <c r="J8" s="72">
        <f t="shared" si="3"/>
        <v>13.636363636363637</v>
      </c>
      <c r="K8" s="13">
        <f t="shared" si="4"/>
        <v>218.18181818181819</v>
      </c>
      <c r="L8" s="69"/>
    </row>
    <row r="9" spans="1:18" s="14" customFormat="1" ht="23.25" customHeight="1">
      <c r="A9" s="6">
        <v>4</v>
      </c>
      <c r="B9" s="317" t="s">
        <v>203</v>
      </c>
      <c r="C9" s="71" t="s">
        <v>204</v>
      </c>
      <c r="D9" s="73">
        <f>D5/10/100*10</f>
        <v>0.6</v>
      </c>
      <c r="E9" s="352">
        <f>1/12</f>
        <v>8.3333333333333329E-2</v>
      </c>
      <c r="F9" s="85">
        <f>400/E9</f>
        <v>4800</v>
      </c>
      <c r="G9" s="85">
        <f t="shared" si="1"/>
        <v>7.2</v>
      </c>
      <c r="H9" s="13">
        <f t="shared" si="2"/>
        <v>2880</v>
      </c>
      <c r="I9" s="13">
        <v>22</v>
      </c>
      <c r="J9" s="72">
        <f t="shared" si="3"/>
        <v>0.32727272727272727</v>
      </c>
      <c r="K9" s="351">
        <f t="shared" si="4"/>
        <v>2.7272727272727271E-2</v>
      </c>
      <c r="L9" s="69"/>
    </row>
    <row r="10" spans="1:18" s="14" customFormat="1" ht="29.25" customHeight="1">
      <c r="A10" s="714" t="s">
        <v>207</v>
      </c>
      <c r="B10" s="714"/>
      <c r="C10" s="714"/>
      <c r="D10" s="74"/>
      <c r="E10" s="75"/>
      <c r="F10" s="75"/>
      <c r="G10" s="316">
        <f>SUM(G6:G9)</f>
        <v>955.95</v>
      </c>
      <c r="H10" s="316">
        <f>SUM(H6:H9)</f>
        <v>382380</v>
      </c>
      <c r="I10" s="316"/>
      <c r="J10" s="76">
        <f>SUM(J6:J9)</f>
        <v>43.452272727272728</v>
      </c>
      <c r="K10" s="715"/>
      <c r="L10" s="715"/>
    </row>
    <row r="11" spans="1:18" s="353" customFormat="1" ht="32.25" customHeight="1">
      <c r="A11" s="711" t="s">
        <v>212</v>
      </c>
      <c r="B11" s="711"/>
      <c r="C11" s="711"/>
      <c r="D11" s="711"/>
      <c r="E11" s="711"/>
      <c r="F11" s="711"/>
      <c r="G11" s="711"/>
      <c r="H11" s="711"/>
      <c r="I11" s="711"/>
      <c r="J11" s="711"/>
      <c r="K11" s="711"/>
      <c r="L11" s="711"/>
      <c r="M11" s="358"/>
      <c r="N11" s="358"/>
    </row>
    <row r="12" spans="1:18" s="357" customFormat="1" ht="43.5" customHeight="1">
      <c r="A12" s="354" t="s">
        <v>0</v>
      </c>
      <c r="B12" s="355" t="s">
        <v>41</v>
      </c>
      <c r="C12" s="355" t="s">
        <v>2</v>
      </c>
      <c r="D12" s="356" t="s">
        <v>3</v>
      </c>
      <c r="E12" s="356" t="s">
        <v>4</v>
      </c>
      <c r="F12" s="356" t="s">
        <v>5</v>
      </c>
      <c r="G12" s="356" t="s">
        <v>25</v>
      </c>
      <c r="H12" s="356" t="s">
        <v>26</v>
      </c>
      <c r="I12" s="356" t="s">
        <v>7</v>
      </c>
      <c r="J12" s="356" t="s">
        <v>42</v>
      </c>
      <c r="K12" s="356" t="s">
        <v>45</v>
      </c>
      <c r="L12" s="356" t="s">
        <v>8</v>
      </c>
    </row>
    <row r="13" spans="1:18" ht="23.25" customHeight="1">
      <c r="A13" s="10">
        <v>1</v>
      </c>
      <c r="B13" s="317" t="s">
        <v>93</v>
      </c>
      <c r="C13" s="1" t="s">
        <v>9</v>
      </c>
      <c r="D13" s="73">
        <f>D5*1666/100*45</f>
        <v>44982</v>
      </c>
      <c r="E13" s="85">
        <v>16</v>
      </c>
      <c r="F13" s="85">
        <f>400/E13</f>
        <v>25</v>
      </c>
      <c r="G13" s="85">
        <f>D13*1/E13</f>
        <v>2811.375</v>
      </c>
      <c r="H13" s="71">
        <f>G13*F13*E13</f>
        <v>1124550</v>
      </c>
      <c r="I13" s="13">
        <v>66</v>
      </c>
      <c r="J13" s="72">
        <f>G13/I13</f>
        <v>42.596590909090907</v>
      </c>
      <c r="K13" s="13">
        <f>J13*E13</f>
        <v>681.5454545454545</v>
      </c>
      <c r="L13" s="16"/>
      <c r="M13" s="53"/>
      <c r="R13" s="7"/>
    </row>
    <row r="14" spans="1:18" ht="23.25" customHeight="1">
      <c r="A14" s="10">
        <v>2</v>
      </c>
      <c r="B14" s="317" t="s">
        <v>94</v>
      </c>
      <c r="C14" s="1" t="s">
        <v>105</v>
      </c>
      <c r="D14" s="73">
        <f>D5*2/100*45</f>
        <v>54</v>
      </c>
      <c r="E14" s="85">
        <v>0.5</v>
      </c>
      <c r="F14" s="85">
        <f t="shared" ref="F14:F15" si="5">400/E14</f>
        <v>800</v>
      </c>
      <c r="G14" s="85">
        <f t="shared" ref="G14:G16" si="6">D14*1/E14</f>
        <v>108</v>
      </c>
      <c r="H14" s="71">
        <f t="shared" ref="H14:H16" si="7">G14*F14*E14</f>
        <v>43200</v>
      </c>
      <c r="I14" s="13">
        <v>66</v>
      </c>
      <c r="J14" s="72">
        <f t="shared" ref="J14:J16" si="8">G14/I14</f>
        <v>1.6363636363636365</v>
      </c>
      <c r="K14" s="13">
        <f t="shared" ref="K14:K16" si="9">J14*E14</f>
        <v>0.81818181818181823</v>
      </c>
      <c r="L14" s="16"/>
      <c r="M14" s="53"/>
      <c r="R14" s="7"/>
    </row>
    <row r="15" spans="1:18" ht="23.25" customHeight="1">
      <c r="A15" s="10">
        <v>3</v>
      </c>
      <c r="B15" s="317" t="s">
        <v>95</v>
      </c>
      <c r="C15" s="1" t="s">
        <v>107</v>
      </c>
      <c r="D15" s="73">
        <f>D5*800/100*45</f>
        <v>21600</v>
      </c>
      <c r="E15" s="85">
        <v>16</v>
      </c>
      <c r="F15" s="85">
        <f t="shared" si="5"/>
        <v>25</v>
      </c>
      <c r="G15" s="85">
        <f t="shared" si="6"/>
        <v>1350</v>
      </c>
      <c r="H15" s="71">
        <f t="shared" si="7"/>
        <v>540000</v>
      </c>
      <c r="I15" s="13">
        <v>66</v>
      </c>
      <c r="J15" s="72">
        <f t="shared" si="8"/>
        <v>20.454545454545453</v>
      </c>
      <c r="K15" s="13">
        <f t="shared" si="9"/>
        <v>327.27272727272725</v>
      </c>
      <c r="L15" s="16"/>
      <c r="M15" s="53"/>
      <c r="R15" s="7"/>
    </row>
    <row r="16" spans="1:18" s="14" customFormat="1" ht="23.25" customHeight="1">
      <c r="A16" s="10">
        <v>4</v>
      </c>
      <c r="B16" s="317" t="s">
        <v>203</v>
      </c>
      <c r="C16" s="71" t="s">
        <v>204</v>
      </c>
      <c r="D16" s="73">
        <f>D5/10/100*45</f>
        <v>2.6999999999999997</v>
      </c>
      <c r="E16" s="352">
        <f>1/12</f>
        <v>8.3333333333333329E-2</v>
      </c>
      <c r="F16" s="85">
        <f>400/E16</f>
        <v>4800</v>
      </c>
      <c r="G16" s="85">
        <f t="shared" si="6"/>
        <v>32.4</v>
      </c>
      <c r="H16" s="13">
        <f t="shared" si="7"/>
        <v>12960</v>
      </c>
      <c r="I16" s="13">
        <v>66</v>
      </c>
      <c r="J16" s="72">
        <f t="shared" si="8"/>
        <v>0.49090909090909091</v>
      </c>
      <c r="K16" s="351">
        <f t="shared" si="9"/>
        <v>4.0909090909090909E-2</v>
      </c>
      <c r="L16" s="69"/>
    </row>
    <row r="17" spans="1:18" s="368" customFormat="1" ht="30" customHeight="1">
      <c r="A17" s="708" t="s">
        <v>208</v>
      </c>
      <c r="B17" s="708"/>
      <c r="C17" s="362"/>
      <c r="D17" s="363"/>
      <c r="E17" s="81"/>
      <c r="F17" s="364"/>
      <c r="G17" s="81">
        <f>SUM(G13:G15)</f>
        <v>4269.375</v>
      </c>
      <c r="H17" s="81">
        <f>SUM(H13:H15)</f>
        <v>1707750</v>
      </c>
      <c r="I17" s="365"/>
      <c r="J17" s="366">
        <f>SUM(J13:J16)</f>
        <v>65.178409090909085</v>
      </c>
      <c r="K17" s="716"/>
      <c r="L17" s="716"/>
      <c r="M17" s="367"/>
      <c r="R17" s="369"/>
    </row>
    <row r="18" spans="1:18" s="353" customFormat="1" ht="32.25" customHeight="1">
      <c r="A18" s="711" t="s">
        <v>213</v>
      </c>
      <c r="B18" s="711"/>
      <c r="C18" s="711"/>
      <c r="D18" s="711"/>
      <c r="E18" s="711"/>
      <c r="F18" s="711"/>
      <c r="G18" s="711"/>
      <c r="H18" s="711"/>
      <c r="I18" s="711"/>
      <c r="J18" s="711"/>
      <c r="K18" s="711"/>
      <c r="L18" s="711"/>
      <c r="M18" s="358"/>
      <c r="N18" s="358"/>
    </row>
    <row r="19" spans="1:18" s="357" customFormat="1" ht="43.5" customHeight="1">
      <c r="A19" s="354" t="s">
        <v>0</v>
      </c>
      <c r="B19" s="355" t="s">
        <v>41</v>
      </c>
      <c r="C19" s="355" t="s">
        <v>2</v>
      </c>
      <c r="D19" s="356" t="s">
        <v>3</v>
      </c>
      <c r="E19" s="356" t="s">
        <v>4</v>
      </c>
      <c r="F19" s="356" t="s">
        <v>5</v>
      </c>
      <c r="G19" s="356" t="s">
        <v>25</v>
      </c>
      <c r="H19" s="356" t="s">
        <v>26</v>
      </c>
      <c r="I19" s="356" t="s">
        <v>7</v>
      </c>
      <c r="J19" s="356" t="s">
        <v>42</v>
      </c>
      <c r="K19" s="356" t="s">
        <v>45</v>
      </c>
      <c r="L19" s="356" t="s">
        <v>8</v>
      </c>
    </row>
    <row r="20" spans="1:18" ht="23.25" customHeight="1">
      <c r="A20" s="10">
        <v>1</v>
      </c>
      <c r="B20" s="317" t="s">
        <v>93</v>
      </c>
      <c r="C20" s="1" t="s">
        <v>9</v>
      </c>
      <c r="D20" s="73">
        <f>D5*1666/100*45</f>
        <v>44982</v>
      </c>
      <c r="E20" s="85">
        <v>16</v>
      </c>
      <c r="F20" s="85">
        <f>400/E20</f>
        <v>25</v>
      </c>
      <c r="G20" s="85">
        <f>D20*1/E20</f>
        <v>2811.375</v>
      </c>
      <c r="H20" s="71">
        <f>G20*F20*E20</f>
        <v>1124550</v>
      </c>
      <c r="I20" s="13">
        <v>66</v>
      </c>
      <c r="J20" s="72">
        <f>G20/I20</f>
        <v>42.596590909090907</v>
      </c>
      <c r="K20" s="13">
        <f>J20*E20</f>
        <v>681.5454545454545</v>
      </c>
      <c r="L20" s="16"/>
      <c r="M20" s="53"/>
      <c r="R20" s="7"/>
    </row>
    <row r="21" spans="1:18" ht="23.25" customHeight="1">
      <c r="A21" s="10">
        <v>2</v>
      </c>
      <c r="B21" s="317" t="s">
        <v>94</v>
      </c>
      <c r="C21" s="1" t="s">
        <v>105</v>
      </c>
      <c r="D21" s="73">
        <f>D5*2/100*45</f>
        <v>54</v>
      </c>
      <c r="E21" s="85">
        <v>0.5</v>
      </c>
      <c r="F21" s="85">
        <f t="shared" ref="F21:F22" si="10">400/E21</f>
        <v>800</v>
      </c>
      <c r="G21" s="85">
        <f t="shared" ref="G21:G23" si="11">D21*1/E21</f>
        <v>108</v>
      </c>
      <c r="H21" s="71">
        <f t="shared" ref="H21:H23" si="12">G21*F21*E21</f>
        <v>43200</v>
      </c>
      <c r="I21" s="13">
        <v>66</v>
      </c>
      <c r="J21" s="72">
        <f t="shared" ref="J21:J23" si="13">G21/I21</f>
        <v>1.6363636363636365</v>
      </c>
      <c r="K21" s="13">
        <f t="shared" ref="K21:K23" si="14">J21*E21</f>
        <v>0.81818181818181823</v>
      </c>
      <c r="L21" s="16"/>
      <c r="M21" s="53"/>
      <c r="R21" s="7"/>
    </row>
    <row r="22" spans="1:18" ht="23.25" customHeight="1">
      <c r="A22" s="10">
        <v>3</v>
      </c>
      <c r="B22" s="317" t="s">
        <v>95</v>
      </c>
      <c r="C22" s="1" t="s">
        <v>107</v>
      </c>
      <c r="D22" s="73">
        <f>D5*800/100*45</f>
        <v>21600</v>
      </c>
      <c r="E22" s="85">
        <v>16</v>
      </c>
      <c r="F22" s="85">
        <f t="shared" si="10"/>
        <v>25</v>
      </c>
      <c r="G22" s="85">
        <f t="shared" si="11"/>
        <v>1350</v>
      </c>
      <c r="H22" s="71">
        <f t="shared" si="12"/>
        <v>540000</v>
      </c>
      <c r="I22" s="13">
        <v>66</v>
      </c>
      <c r="J22" s="72">
        <f t="shared" si="13"/>
        <v>20.454545454545453</v>
      </c>
      <c r="K22" s="13">
        <f t="shared" si="14"/>
        <v>327.27272727272725</v>
      </c>
      <c r="L22" s="16"/>
      <c r="M22" s="53"/>
      <c r="R22" s="7"/>
    </row>
    <row r="23" spans="1:18" s="14" customFormat="1" ht="23.25" customHeight="1">
      <c r="A23" s="10">
        <v>4</v>
      </c>
      <c r="B23" s="317" t="s">
        <v>203</v>
      </c>
      <c r="C23" s="71" t="s">
        <v>204</v>
      </c>
      <c r="D23" s="73">
        <f>D5/10/100*45</f>
        <v>2.6999999999999997</v>
      </c>
      <c r="E23" s="352">
        <f>1/12</f>
        <v>8.3333333333333329E-2</v>
      </c>
      <c r="F23" s="85">
        <f>400/E23</f>
        <v>4800</v>
      </c>
      <c r="G23" s="85">
        <f t="shared" si="11"/>
        <v>32.4</v>
      </c>
      <c r="H23" s="13">
        <f t="shared" si="12"/>
        <v>12960</v>
      </c>
      <c r="I23" s="13">
        <v>66</v>
      </c>
      <c r="J23" s="72">
        <f t="shared" si="13"/>
        <v>0.49090909090909091</v>
      </c>
      <c r="K23" s="351">
        <f t="shared" si="14"/>
        <v>4.0909090909090909E-2</v>
      </c>
      <c r="L23" s="69"/>
    </row>
    <row r="24" spans="1:18" s="368" customFormat="1" ht="33" customHeight="1">
      <c r="A24" s="708" t="s">
        <v>209</v>
      </c>
      <c r="B24" s="708"/>
      <c r="C24" s="362"/>
      <c r="D24" s="363"/>
      <c r="E24" s="81"/>
      <c r="F24" s="364"/>
      <c r="G24" s="81">
        <f>SUM(G20:G23)</f>
        <v>4301.7749999999996</v>
      </c>
      <c r="H24" s="81">
        <f>SUM(H20:H23)</f>
        <v>1720710</v>
      </c>
      <c r="I24" s="81">
        <f>SUM(I20:I23)</f>
        <v>264</v>
      </c>
      <c r="J24" s="604">
        <f>SUM(J20:J23)</f>
        <v>65.178409090909085</v>
      </c>
      <c r="K24" s="716"/>
      <c r="L24" s="716"/>
      <c r="M24" s="367"/>
      <c r="R24" s="369"/>
    </row>
    <row r="25" spans="1:18" s="353" customFormat="1" ht="32.25" customHeight="1">
      <c r="A25" s="711" t="s">
        <v>97</v>
      </c>
      <c r="B25" s="711"/>
      <c r="C25" s="711"/>
      <c r="D25" s="711"/>
      <c r="E25" s="711"/>
      <c r="F25" s="711"/>
      <c r="G25" s="711"/>
      <c r="H25" s="711"/>
      <c r="I25" s="711"/>
      <c r="J25" s="711"/>
      <c r="K25" s="711"/>
      <c r="L25" s="711"/>
      <c r="M25" s="358"/>
      <c r="N25" s="358"/>
    </row>
    <row r="26" spans="1:18" s="357" customFormat="1" ht="43.5" customHeight="1">
      <c r="A26" s="354" t="s">
        <v>0</v>
      </c>
      <c r="B26" s="355" t="s">
        <v>41</v>
      </c>
      <c r="C26" s="355" t="s">
        <v>2</v>
      </c>
      <c r="D26" s="356" t="s">
        <v>3</v>
      </c>
      <c r="E26" s="356" t="s">
        <v>4</v>
      </c>
      <c r="F26" s="356" t="s">
        <v>5</v>
      </c>
      <c r="G26" s="356" t="s">
        <v>25</v>
      </c>
      <c r="H26" s="356" t="s">
        <v>26</v>
      </c>
      <c r="I26" s="356" t="s">
        <v>7</v>
      </c>
      <c r="J26" s="356" t="s">
        <v>42</v>
      </c>
      <c r="K26" s="356" t="s">
        <v>45</v>
      </c>
      <c r="L26" s="356" t="s">
        <v>8</v>
      </c>
    </row>
    <row r="27" spans="1:18" ht="23.25" customHeight="1">
      <c r="A27" s="10">
        <v>1</v>
      </c>
      <c r="B27" s="317" t="s">
        <v>217</v>
      </c>
      <c r="C27" s="1" t="s">
        <v>12</v>
      </c>
      <c r="D27" s="89">
        <f>D5*400</f>
        <v>24000</v>
      </c>
      <c r="E27" s="85">
        <v>50</v>
      </c>
      <c r="F27" s="85">
        <f>400/E27</f>
        <v>8</v>
      </c>
      <c r="G27" s="85">
        <f>D27*1/E27</f>
        <v>480</v>
      </c>
      <c r="H27" s="85">
        <f>G27*F27*E27</f>
        <v>192000</v>
      </c>
      <c r="I27" s="85">
        <v>33</v>
      </c>
      <c r="J27" s="85">
        <f>G27/I27</f>
        <v>14.545454545454545</v>
      </c>
      <c r="K27" s="85">
        <f>J27*E27</f>
        <v>727.27272727272725</v>
      </c>
      <c r="L27" s="16"/>
      <c r="M27" s="53"/>
      <c r="R27" s="7"/>
    </row>
    <row r="28" spans="1:18" ht="23.25" customHeight="1">
      <c r="A28" s="10">
        <v>2</v>
      </c>
      <c r="B28" s="317" t="s">
        <v>364</v>
      </c>
      <c r="C28" s="1" t="s">
        <v>19</v>
      </c>
      <c r="D28" s="89">
        <f>D5/100*30</f>
        <v>18</v>
      </c>
      <c r="E28" s="85">
        <v>1</v>
      </c>
      <c r="F28" s="85">
        <f t="shared" ref="F28:F30" si="15">400/E28</f>
        <v>400</v>
      </c>
      <c r="G28" s="85">
        <f t="shared" ref="G28:G30" si="16">D28*1/E28</f>
        <v>18</v>
      </c>
      <c r="H28" s="85">
        <f t="shared" ref="H28:H30" si="17">G28*F28*E28</f>
        <v>7200</v>
      </c>
      <c r="I28" s="85">
        <v>33</v>
      </c>
      <c r="J28" s="85">
        <f t="shared" ref="J28:J30" si="18">G28/I28</f>
        <v>0.54545454545454541</v>
      </c>
      <c r="K28" s="85">
        <f t="shared" ref="K28:K30" si="19">J28*E28</f>
        <v>0.54545454545454541</v>
      </c>
      <c r="L28" s="16" t="s">
        <v>365</v>
      </c>
      <c r="M28" s="53"/>
      <c r="R28" s="7"/>
    </row>
    <row r="29" spans="1:18" ht="23.25" customHeight="1">
      <c r="A29" s="10">
        <v>3</v>
      </c>
      <c r="B29" s="317" t="s">
        <v>218</v>
      </c>
      <c r="C29" s="1" t="s">
        <v>107</v>
      </c>
      <c r="D29" s="89">
        <f>D5*400</f>
        <v>24000</v>
      </c>
      <c r="E29" s="85">
        <v>200</v>
      </c>
      <c r="F29" s="85">
        <f t="shared" si="15"/>
        <v>2</v>
      </c>
      <c r="G29" s="85">
        <f t="shared" si="16"/>
        <v>120</v>
      </c>
      <c r="H29" s="85">
        <f t="shared" si="17"/>
        <v>48000</v>
      </c>
      <c r="I29" s="85">
        <v>33</v>
      </c>
      <c r="J29" s="85">
        <f t="shared" si="18"/>
        <v>3.6363636363636362</v>
      </c>
      <c r="K29" s="85">
        <f t="shared" si="19"/>
        <v>727.27272727272725</v>
      </c>
      <c r="L29" s="16"/>
      <c r="M29" s="53"/>
      <c r="R29" s="7"/>
    </row>
    <row r="30" spans="1:18" ht="23.25" customHeight="1">
      <c r="A30" s="10">
        <v>4</v>
      </c>
      <c r="B30" s="317" t="s">
        <v>108</v>
      </c>
      <c r="C30" s="1" t="s">
        <v>12</v>
      </c>
      <c r="D30" s="89">
        <f>D27</f>
        <v>24000</v>
      </c>
      <c r="E30" s="85">
        <v>250</v>
      </c>
      <c r="F30" s="85">
        <f t="shared" si="15"/>
        <v>1.6</v>
      </c>
      <c r="G30" s="85">
        <f t="shared" si="16"/>
        <v>96</v>
      </c>
      <c r="H30" s="85">
        <f t="shared" si="17"/>
        <v>38400.000000000007</v>
      </c>
      <c r="I30" s="85">
        <v>33</v>
      </c>
      <c r="J30" s="85">
        <f t="shared" si="18"/>
        <v>2.9090909090909092</v>
      </c>
      <c r="K30" s="85">
        <f t="shared" si="19"/>
        <v>727.27272727272725</v>
      </c>
      <c r="L30" s="16"/>
      <c r="M30" s="53"/>
      <c r="R30" s="7"/>
    </row>
    <row r="31" spans="1:18" ht="35.25" customHeight="1">
      <c r="A31" s="708" t="s">
        <v>210</v>
      </c>
      <c r="B31" s="708"/>
      <c r="C31" s="84"/>
      <c r="D31" s="84"/>
      <c r="E31" s="84"/>
      <c r="F31" s="86"/>
      <c r="G31" s="86">
        <f>SUM(G27:G30)</f>
        <v>714</v>
      </c>
      <c r="H31" s="86">
        <f>SUM(H27:H30)</f>
        <v>285600</v>
      </c>
      <c r="I31" s="87"/>
      <c r="J31" s="88">
        <f>SUM(J27:J30)</f>
        <v>21.636363636363637</v>
      </c>
      <c r="K31" s="708"/>
      <c r="L31" s="708"/>
      <c r="M31" s="53"/>
      <c r="R31" s="7"/>
    </row>
    <row r="32" spans="1:18" ht="28.5" customHeight="1">
      <c r="A32" s="709" t="s">
        <v>205</v>
      </c>
      <c r="B32" s="709"/>
      <c r="C32" s="18"/>
      <c r="D32" s="19"/>
      <c r="E32" s="19"/>
      <c r="F32" s="19"/>
      <c r="G32" s="20"/>
      <c r="H32" s="20">
        <f>H10+H17+H24+H31</f>
        <v>4096440</v>
      </c>
      <c r="I32" s="20"/>
      <c r="J32" s="20"/>
      <c r="K32" s="104"/>
      <c r="L32" s="359"/>
    </row>
    <row r="33" spans="1:12" ht="24" customHeight="1">
      <c r="A33" s="710" t="s">
        <v>206</v>
      </c>
      <c r="B33" s="710"/>
      <c r="C33" s="99"/>
      <c r="D33" s="100"/>
      <c r="E33" s="100"/>
      <c r="F33" s="100"/>
      <c r="G33" s="101"/>
      <c r="H33" s="101">
        <f>H32/73.4</f>
        <v>55809.809264305171</v>
      </c>
      <c r="I33" s="101"/>
      <c r="J33" s="101"/>
      <c r="K33" s="102"/>
      <c r="L33" s="360"/>
    </row>
    <row r="34" spans="1:12" s="137" customFormat="1" ht="26.25" customHeight="1">
      <c r="A34" s="673" t="s">
        <v>137</v>
      </c>
      <c r="B34" s="673"/>
      <c r="C34" s="673"/>
      <c r="D34" s="17"/>
      <c r="E34" s="17"/>
      <c r="F34" s="97"/>
      <c r="G34" s="68" t="s">
        <v>20</v>
      </c>
      <c r="H34" s="17" t="s">
        <v>339</v>
      </c>
      <c r="J34" s="140"/>
      <c r="L34" s="141"/>
    </row>
    <row r="35" spans="1:12" s="137" customFormat="1" ht="46.5" customHeight="1">
      <c r="A35" s="145" t="s">
        <v>135</v>
      </c>
      <c r="B35" s="146"/>
      <c r="C35" s="147" t="s">
        <v>21</v>
      </c>
      <c r="D35" s="148"/>
      <c r="E35" s="148"/>
      <c r="F35" s="335" t="s">
        <v>355</v>
      </c>
      <c r="G35" s="12"/>
      <c r="H35" s="170"/>
      <c r="I35" s="320" t="s">
        <v>136</v>
      </c>
      <c r="J35" s="170" t="s">
        <v>22</v>
      </c>
      <c r="K35" s="170"/>
      <c r="L35" s="361"/>
    </row>
    <row r="36" spans="1:12" s="137" customFormat="1" ht="26.25" customHeight="1">
      <c r="A36" s="149"/>
      <c r="B36" s="150"/>
      <c r="C36" s="149" t="s">
        <v>116</v>
      </c>
      <c r="D36" s="149"/>
      <c r="E36" s="149"/>
      <c r="F36" s="142" t="s">
        <v>356</v>
      </c>
      <c r="G36" s="149"/>
      <c r="H36" s="171"/>
      <c r="I36" s="149"/>
      <c r="J36" s="171" t="s">
        <v>24</v>
      </c>
      <c r="K36" s="319"/>
      <c r="L36" s="318" t="s">
        <v>44</v>
      </c>
    </row>
  </sheetData>
  <mergeCells count="17">
    <mergeCell ref="A25:L25"/>
    <mergeCell ref="A1:L1"/>
    <mergeCell ref="A2:L2"/>
    <mergeCell ref="A3:L3"/>
    <mergeCell ref="A10:C10"/>
    <mergeCell ref="K10:L10"/>
    <mergeCell ref="A11:L11"/>
    <mergeCell ref="A17:B17"/>
    <mergeCell ref="K17:L17"/>
    <mergeCell ref="A18:L18"/>
    <mergeCell ref="A24:B24"/>
    <mergeCell ref="K24:L24"/>
    <mergeCell ref="A31:B31"/>
    <mergeCell ref="K31:L31"/>
    <mergeCell ref="A32:B32"/>
    <mergeCell ref="A33:B33"/>
    <mergeCell ref="A34:C34"/>
  </mergeCells>
  <printOptions horizontalCentered="1"/>
  <pageMargins left="0.35" right="0.25" top="0.32" bottom="0.28999999999999998" header="0.17" footer="0.18"/>
  <pageSetup paperSize="9" scale="53" orientation="landscape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R36"/>
  <sheetViews>
    <sheetView rightToLeft="1" view="pageBreakPreview" topLeftCell="A16" zoomScale="60" workbookViewId="0">
      <selection activeCell="I26" sqref="I26"/>
    </sheetView>
  </sheetViews>
  <sheetFormatPr defaultColWidth="9.140625" defaultRowHeight="15"/>
  <cols>
    <col min="1" max="1" width="7" style="59" customWidth="1"/>
    <col min="2" max="2" width="48.28515625" style="59" customWidth="1"/>
    <col min="3" max="3" width="10" style="59" customWidth="1"/>
    <col min="4" max="4" width="17" style="59" bestFit="1" customWidth="1"/>
    <col min="5" max="5" width="13.28515625" style="59" customWidth="1"/>
    <col min="6" max="6" width="14.5703125" style="59" customWidth="1"/>
    <col min="7" max="7" width="14.7109375" style="59" customWidth="1"/>
    <col min="8" max="8" width="18.5703125" style="59" customWidth="1"/>
    <col min="9" max="10" width="13.140625" style="59" customWidth="1"/>
    <col min="11" max="11" width="19" style="59" customWidth="1"/>
    <col min="12" max="12" width="48.42578125" style="59" customWidth="1"/>
    <col min="13" max="13" width="10.7109375" style="59" bestFit="1" customWidth="1"/>
    <col min="14" max="14" width="17.5703125" style="59" customWidth="1"/>
    <col min="15" max="15" width="17" style="59" customWidth="1"/>
    <col min="16" max="16" width="24.140625" style="59" customWidth="1"/>
    <col min="17" max="17" width="9.140625" style="59"/>
    <col min="18" max="18" width="11.7109375" style="59" customWidth="1"/>
    <col min="19" max="19" width="9.140625" style="59"/>
    <col min="20" max="20" width="13.42578125" style="59" customWidth="1"/>
    <col min="21" max="16384" width="9.140625" style="59"/>
  </cols>
  <sheetData>
    <row r="1" spans="1:18" s="330" customFormat="1" ht="60.75" customHeight="1">
      <c r="A1" s="712" t="s">
        <v>215</v>
      </c>
      <c r="B1" s="712"/>
      <c r="C1" s="712"/>
      <c r="D1" s="712"/>
      <c r="E1" s="712"/>
      <c r="F1" s="712"/>
      <c r="G1" s="712"/>
      <c r="H1" s="712"/>
      <c r="I1" s="712"/>
      <c r="J1" s="712"/>
      <c r="K1" s="712"/>
      <c r="L1" s="712"/>
    </row>
    <row r="2" spans="1:18" ht="27.75" customHeight="1">
      <c r="A2" s="713" t="s">
        <v>102</v>
      </c>
      <c r="B2" s="713"/>
      <c r="C2" s="713"/>
      <c r="D2" s="713"/>
      <c r="E2" s="713"/>
      <c r="F2" s="713"/>
      <c r="G2" s="713"/>
      <c r="H2" s="713"/>
      <c r="I2" s="713"/>
      <c r="J2" s="713"/>
      <c r="K2" s="713"/>
      <c r="L2" s="713"/>
      <c r="N2" s="7"/>
    </row>
    <row r="3" spans="1:18" s="353" customFormat="1" ht="32.25" customHeight="1">
      <c r="A3" s="711" t="s">
        <v>211</v>
      </c>
      <c r="B3" s="711"/>
      <c r="C3" s="711"/>
      <c r="D3" s="711"/>
      <c r="E3" s="711"/>
      <c r="F3" s="711"/>
      <c r="G3" s="711"/>
      <c r="H3" s="711"/>
      <c r="I3" s="711"/>
      <c r="J3" s="711"/>
      <c r="K3" s="711"/>
      <c r="L3" s="711"/>
      <c r="M3" s="358"/>
      <c r="N3" s="358"/>
    </row>
    <row r="4" spans="1:18" s="357" customFormat="1" ht="43.5" customHeight="1">
      <c r="A4" s="354" t="s">
        <v>0</v>
      </c>
      <c r="B4" s="355" t="s">
        <v>41</v>
      </c>
      <c r="C4" s="355" t="s">
        <v>2</v>
      </c>
      <c r="D4" s="356" t="s">
        <v>3</v>
      </c>
      <c r="E4" s="356" t="s">
        <v>4</v>
      </c>
      <c r="F4" s="356" t="s">
        <v>5</v>
      </c>
      <c r="G4" s="356" t="s">
        <v>25</v>
      </c>
      <c r="H4" s="356" t="s">
        <v>6</v>
      </c>
      <c r="I4" s="356" t="s">
        <v>99</v>
      </c>
      <c r="J4" s="356" t="s">
        <v>100</v>
      </c>
      <c r="K4" s="356" t="s">
        <v>101</v>
      </c>
      <c r="L4" s="356" t="s">
        <v>8</v>
      </c>
    </row>
    <row r="5" spans="1:18" s="70" customFormat="1" ht="31.5" customHeight="1">
      <c r="A5" s="107"/>
      <c r="B5" s="108" t="s">
        <v>219</v>
      </c>
      <c r="C5" s="108" t="s">
        <v>19</v>
      </c>
      <c r="D5" s="106">
        <v>0</v>
      </c>
      <c r="E5" s="106"/>
      <c r="F5" s="106"/>
      <c r="G5" s="106"/>
      <c r="H5" s="106"/>
      <c r="I5" s="106"/>
      <c r="J5" s="106"/>
      <c r="K5" s="106"/>
      <c r="L5" s="106"/>
    </row>
    <row r="6" spans="1:18" s="14" customFormat="1" ht="23.25" customHeight="1">
      <c r="A6" s="6">
        <v>1</v>
      </c>
      <c r="B6" s="317" t="s">
        <v>93</v>
      </c>
      <c r="C6" s="71" t="s">
        <v>106</v>
      </c>
      <c r="D6" s="73">
        <f>D5*1666/100*10</f>
        <v>0</v>
      </c>
      <c r="E6" s="85">
        <v>16</v>
      </c>
      <c r="F6" s="85">
        <f>400/E6</f>
        <v>25</v>
      </c>
      <c r="G6" s="85">
        <f>D6*1/E6</f>
        <v>0</v>
      </c>
      <c r="H6" s="71">
        <f>G6*F6*E6</f>
        <v>0</v>
      </c>
      <c r="I6" s="13">
        <v>22</v>
      </c>
      <c r="J6" s="72">
        <f>G6/I6</f>
        <v>0</v>
      </c>
      <c r="K6" s="13">
        <f>J6*E6</f>
        <v>0</v>
      </c>
      <c r="L6" s="54"/>
    </row>
    <row r="7" spans="1:18" s="14" customFormat="1" ht="23.25" customHeight="1">
      <c r="A7" s="6">
        <v>2</v>
      </c>
      <c r="B7" s="317" t="s">
        <v>94</v>
      </c>
      <c r="C7" s="71" t="s">
        <v>105</v>
      </c>
      <c r="D7" s="73">
        <f>D5*2/100*10</f>
        <v>0</v>
      </c>
      <c r="E7" s="85">
        <v>0.5</v>
      </c>
      <c r="F7" s="85">
        <f t="shared" ref="F7" si="0">400/E7</f>
        <v>800</v>
      </c>
      <c r="G7" s="85">
        <f t="shared" ref="G7:G9" si="1">D7*1/E7</f>
        <v>0</v>
      </c>
      <c r="H7" s="13">
        <f t="shared" ref="H7:H9" si="2">G7*F7*E7</f>
        <v>0</v>
      </c>
      <c r="I7" s="13">
        <v>22</v>
      </c>
      <c r="J7" s="72">
        <f t="shared" ref="J7:J9" si="3">G7/I7</f>
        <v>0</v>
      </c>
      <c r="K7" s="13">
        <f t="shared" ref="K7:K9" si="4">J7*E7</f>
        <v>0</v>
      </c>
      <c r="L7" s="54"/>
    </row>
    <row r="8" spans="1:18" s="14" customFormat="1" ht="23.25" customHeight="1">
      <c r="A8" s="6">
        <v>3</v>
      </c>
      <c r="B8" s="317" t="s">
        <v>95</v>
      </c>
      <c r="C8" s="71" t="s">
        <v>107</v>
      </c>
      <c r="D8" s="73">
        <f>D5*800/100*10</f>
        <v>0</v>
      </c>
      <c r="E8" s="85">
        <v>16</v>
      </c>
      <c r="F8" s="85">
        <f>400/E8</f>
        <v>25</v>
      </c>
      <c r="G8" s="85">
        <f t="shared" si="1"/>
        <v>0</v>
      </c>
      <c r="H8" s="13">
        <f t="shared" si="2"/>
        <v>0</v>
      </c>
      <c r="I8" s="13">
        <v>22</v>
      </c>
      <c r="J8" s="72">
        <f t="shared" si="3"/>
        <v>0</v>
      </c>
      <c r="K8" s="13">
        <f t="shared" si="4"/>
        <v>0</v>
      </c>
      <c r="L8" s="69"/>
    </row>
    <row r="9" spans="1:18" s="14" customFormat="1" ht="23.25" customHeight="1">
      <c r="A9" s="6">
        <v>4</v>
      </c>
      <c r="B9" s="317" t="s">
        <v>203</v>
      </c>
      <c r="C9" s="71" t="s">
        <v>204</v>
      </c>
      <c r="D9" s="73">
        <f>D5/10/100*10</f>
        <v>0</v>
      </c>
      <c r="E9" s="352">
        <f>1/12</f>
        <v>8.3333333333333329E-2</v>
      </c>
      <c r="F9" s="85">
        <f>400/E9</f>
        <v>4800</v>
      </c>
      <c r="G9" s="85">
        <f t="shared" si="1"/>
        <v>0</v>
      </c>
      <c r="H9" s="13">
        <f t="shared" si="2"/>
        <v>0</v>
      </c>
      <c r="I9" s="13">
        <v>22</v>
      </c>
      <c r="J9" s="72">
        <f t="shared" si="3"/>
        <v>0</v>
      </c>
      <c r="K9" s="351">
        <f t="shared" si="4"/>
        <v>0</v>
      </c>
      <c r="L9" s="69"/>
    </row>
    <row r="10" spans="1:18" s="14" customFormat="1" ht="29.25" customHeight="1">
      <c r="A10" s="714" t="s">
        <v>207</v>
      </c>
      <c r="B10" s="714"/>
      <c r="C10" s="714"/>
      <c r="D10" s="74"/>
      <c r="E10" s="75"/>
      <c r="F10" s="75"/>
      <c r="G10" s="316">
        <f>SUM(G6:G9)</f>
        <v>0</v>
      </c>
      <c r="H10" s="316">
        <f>SUM(H6:H9)</f>
        <v>0</v>
      </c>
      <c r="I10" s="316"/>
      <c r="J10" s="76">
        <f>SUM(J6:J9)</f>
        <v>0</v>
      </c>
      <c r="K10" s="715"/>
      <c r="L10" s="715"/>
    </row>
    <row r="11" spans="1:18" s="353" customFormat="1" ht="32.25" customHeight="1">
      <c r="A11" s="711" t="s">
        <v>212</v>
      </c>
      <c r="B11" s="711"/>
      <c r="C11" s="711"/>
      <c r="D11" s="711"/>
      <c r="E11" s="711"/>
      <c r="F11" s="711"/>
      <c r="G11" s="711"/>
      <c r="H11" s="711"/>
      <c r="I11" s="711"/>
      <c r="J11" s="711"/>
      <c r="K11" s="711"/>
      <c r="L11" s="711"/>
      <c r="M11" s="358"/>
      <c r="N11" s="358"/>
    </row>
    <row r="12" spans="1:18" s="357" customFormat="1" ht="43.5" customHeight="1">
      <c r="A12" s="354" t="s">
        <v>0</v>
      </c>
      <c r="B12" s="355" t="s">
        <v>41</v>
      </c>
      <c r="C12" s="355" t="s">
        <v>2</v>
      </c>
      <c r="D12" s="356" t="s">
        <v>3</v>
      </c>
      <c r="E12" s="356" t="s">
        <v>4</v>
      </c>
      <c r="F12" s="356" t="s">
        <v>5</v>
      </c>
      <c r="G12" s="356" t="s">
        <v>25</v>
      </c>
      <c r="H12" s="356" t="s">
        <v>26</v>
      </c>
      <c r="I12" s="356" t="s">
        <v>7</v>
      </c>
      <c r="J12" s="356" t="s">
        <v>42</v>
      </c>
      <c r="K12" s="356" t="s">
        <v>45</v>
      </c>
      <c r="L12" s="356" t="s">
        <v>8</v>
      </c>
    </row>
    <row r="13" spans="1:18" ht="23.25" customHeight="1">
      <c r="A13" s="6">
        <v>1</v>
      </c>
      <c r="B13" s="317" t="s">
        <v>93</v>
      </c>
      <c r="C13" s="1" t="s">
        <v>9</v>
      </c>
      <c r="D13" s="73">
        <f>D5*1666/100*45</f>
        <v>0</v>
      </c>
      <c r="E13" s="85">
        <v>16</v>
      </c>
      <c r="F13" s="85">
        <f>400/E13</f>
        <v>25</v>
      </c>
      <c r="G13" s="85">
        <f>D13*1/E13</f>
        <v>0</v>
      </c>
      <c r="H13" s="71">
        <f>G13*F13*E13</f>
        <v>0</v>
      </c>
      <c r="I13" s="13">
        <v>66</v>
      </c>
      <c r="J13" s="72">
        <f>G13/I13</f>
        <v>0</v>
      </c>
      <c r="K13" s="13">
        <f>J13*E13</f>
        <v>0</v>
      </c>
      <c r="L13" s="16"/>
      <c r="M13" s="53"/>
      <c r="R13" s="7"/>
    </row>
    <row r="14" spans="1:18" ht="23.25" customHeight="1">
      <c r="A14" s="6">
        <v>2</v>
      </c>
      <c r="B14" s="317" t="s">
        <v>94</v>
      </c>
      <c r="C14" s="1" t="s">
        <v>105</v>
      </c>
      <c r="D14" s="73">
        <f>D5*2/100*45</f>
        <v>0</v>
      </c>
      <c r="E14" s="85">
        <v>0.5</v>
      </c>
      <c r="F14" s="85">
        <f t="shared" ref="F14:F15" si="5">400/E14</f>
        <v>800</v>
      </c>
      <c r="G14" s="85">
        <f t="shared" ref="G14:G16" si="6">D14*1/E14</f>
        <v>0</v>
      </c>
      <c r="H14" s="71">
        <f t="shared" ref="H14:H16" si="7">G14*F14*E14</f>
        <v>0</v>
      </c>
      <c r="I14" s="13">
        <v>66</v>
      </c>
      <c r="J14" s="72">
        <f t="shared" ref="J14:J16" si="8">G14/I14</f>
        <v>0</v>
      </c>
      <c r="K14" s="13">
        <f t="shared" ref="K14:K16" si="9">J14*E14</f>
        <v>0</v>
      </c>
      <c r="L14" s="16"/>
      <c r="M14" s="53"/>
      <c r="R14" s="7"/>
    </row>
    <row r="15" spans="1:18" ht="23.25" customHeight="1">
      <c r="A15" s="6">
        <v>3</v>
      </c>
      <c r="B15" s="317" t="s">
        <v>95</v>
      </c>
      <c r="C15" s="1" t="s">
        <v>107</v>
      </c>
      <c r="D15" s="73">
        <f>D5*800/100*45</f>
        <v>0</v>
      </c>
      <c r="E15" s="85">
        <v>16</v>
      </c>
      <c r="F15" s="85">
        <f t="shared" si="5"/>
        <v>25</v>
      </c>
      <c r="G15" s="85">
        <f t="shared" si="6"/>
        <v>0</v>
      </c>
      <c r="H15" s="71">
        <f t="shared" si="7"/>
        <v>0</v>
      </c>
      <c r="I15" s="13">
        <v>66</v>
      </c>
      <c r="J15" s="72">
        <f t="shared" si="8"/>
        <v>0</v>
      </c>
      <c r="K15" s="13">
        <f t="shared" si="9"/>
        <v>0</v>
      </c>
      <c r="L15" s="16"/>
      <c r="M15" s="53"/>
      <c r="R15" s="7"/>
    </row>
    <row r="16" spans="1:18" s="14" customFormat="1" ht="23.25" customHeight="1">
      <c r="A16" s="6">
        <v>4</v>
      </c>
      <c r="B16" s="317" t="s">
        <v>203</v>
      </c>
      <c r="C16" s="71" t="s">
        <v>204</v>
      </c>
      <c r="D16" s="73">
        <f>D5/10/100*45</f>
        <v>0</v>
      </c>
      <c r="E16" s="352">
        <f>1/12</f>
        <v>8.3333333333333329E-2</v>
      </c>
      <c r="F16" s="85">
        <f>400/E16</f>
        <v>4800</v>
      </c>
      <c r="G16" s="85">
        <f t="shared" si="6"/>
        <v>0</v>
      </c>
      <c r="H16" s="13">
        <f t="shared" si="7"/>
        <v>0</v>
      </c>
      <c r="I16" s="13">
        <v>66</v>
      </c>
      <c r="J16" s="72">
        <f t="shared" si="8"/>
        <v>0</v>
      </c>
      <c r="K16" s="351">
        <f t="shared" si="9"/>
        <v>0</v>
      </c>
      <c r="L16" s="69"/>
    </row>
    <row r="17" spans="1:18" s="368" customFormat="1" ht="30" customHeight="1">
      <c r="A17" s="708" t="s">
        <v>208</v>
      </c>
      <c r="B17" s="708"/>
      <c r="C17" s="362"/>
      <c r="D17" s="363"/>
      <c r="E17" s="81"/>
      <c r="F17" s="364"/>
      <c r="G17" s="81">
        <f>SUM(G13:G16)</f>
        <v>0</v>
      </c>
      <c r="H17" s="81">
        <f>SUM(H13:H16)</f>
        <v>0</v>
      </c>
      <c r="I17" s="365"/>
      <c r="J17" s="366">
        <f>SUM(J13:J16)</f>
        <v>0</v>
      </c>
      <c r="K17" s="716"/>
      <c r="L17" s="716"/>
      <c r="M17" s="367"/>
      <c r="R17" s="369"/>
    </row>
    <row r="18" spans="1:18" s="353" customFormat="1" ht="32.25" customHeight="1">
      <c r="A18" s="711" t="s">
        <v>213</v>
      </c>
      <c r="B18" s="711"/>
      <c r="C18" s="711"/>
      <c r="D18" s="711"/>
      <c r="E18" s="711"/>
      <c r="F18" s="711"/>
      <c r="G18" s="711"/>
      <c r="H18" s="711"/>
      <c r="I18" s="711"/>
      <c r="J18" s="711"/>
      <c r="K18" s="711"/>
      <c r="L18" s="711"/>
      <c r="M18" s="358"/>
      <c r="N18" s="358"/>
    </row>
    <row r="19" spans="1:18" s="357" customFormat="1" ht="43.5" customHeight="1">
      <c r="A19" s="354" t="s">
        <v>0</v>
      </c>
      <c r="B19" s="355" t="s">
        <v>41</v>
      </c>
      <c r="C19" s="355" t="s">
        <v>2</v>
      </c>
      <c r="D19" s="356" t="s">
        <v>3</v>
      </c>
      <c r="E19" s="356" t="s">
        <v>4</v>
      </c>
      <c r="F19" s="356" t="s">
        <v>5</v>
      </c>
      <c r="G19" s="356" t="s">
        <v>25</v>
      </c>
      <c r="H19" s="356" t="s">
        <v>26</v>
      </c>
      <c r="I19" s="356" t="s">
        <v>7</v>
      </c>
      <c r="J19" s="356" t="s">
        <v>42</v>
      </c>
      <c r="K19" s="356" t="s">
        <v>45</v>
      </c>
      <c r="L19" s="356" t="s">
        <v>8</v>
      </c>
    </row>
    <row r="20" spans="1:18" ht="23.25" customHeight="1">
      <c r="A20" s="6">
        <v>1</v>
      </c>
      <c r="B20" s="317" t="s">
        <v>93</v>
      </c>
      <c r="C20" s="1" t="s">
        <v>9</v>
      </c>
      <c r="D20" s="73">
        <f>D5*1666/100*45</f>
        <v>0</v>
      </c>
      <c r="E20" s="85">
        <v>16</v>
      </c>
      <c r="F20" s="85">
        <f>400/E20</f>
        <v>25</v>
      </c>
      <c r="G20" s="85">
        <f>D20*1/E20</f>
        <v>0</v>
      </c>
      <c r="H20" s="71">
        <f>G20*F20*E20</f>
        <v>0</v>
      </c>
      <c r="I20" s="13">
        <v>66</v>
      </c>
      <c r="J20" s="72">
        <f>G20/I20</f>
        <v>0</v>
      </c>
      <c r="K20" s="13">
        <f>J20*E20</f>
        <v>0</v>
      </c>
      <c r="L20" s="16"/>
      <c r="M20" s="53"/>
      <c r="R20" s="7"/>
    </row>
    <row r="21" spans="1:18" ht="23.25" customHeight="1">
      <c r="A21" s="6">
        <v>2</v>
      </c>
      <c r="B21" s="317" t="s">
        <v>94</v>
      </c>
      <c r="C21" s="1" t="s">
        <v>105</v>
      </c>
      <c r="D21" s="73">
        <f>D5*2/100*45</f>
        <v>0</v>
      </c>
      <c r="E21" s="85">
        <v>0.5</v>
      </c>
      <c r="F21" s="85">
        <f t="shared" ref="F21:F22" si="10">400/E21</f>
        <v>800</v>
      </c>
      <c r="G21" s="85">
        <f t="shared" ref="G21:G23" si="11">D21*1/E21</f>
        <v>0</v>
      </c>
      <c r="H21" s="71">
        <f t="shared" ref="H21:H23" si="12">G21*F21*E21</f>
        <v>0</v>
      </c>
      <c r="I21" s="13">
        <v>66</v>
      </c>
      <c r="J21" s="72">
        <f t="shared" ref="J21:J23" si="13">G21/I21</f>
        <v>0</v>
      </c>
      <c r="K21" s="13">
        <f t="shared" ref="K21:K23" si="14">J21*E21</f>
        <v>0</v>
      </c>
      <c r="L21" s="16"/>
      <c r="M21" s="53"/>
      <c r="R21" s="7"/>
    </row>
    <row r="22" spans="1:18" ht="23.25" customHeight="1">
      <c r="A22" s="6">
        <v>3</v>
      </c>
      <c r="B22" s="317" t="s">
        <v>95</v>
      </c>
      <c r="C22" s="1" t="s">
        <v>107</v>
      </c>
      <c r="D22" s="73">
        <f>D5*800/100*45</f>
        <v>0</v>
      </c>
      <c r="E22" s="85">
        <v>16</v>
      </c>
      <c r="F22" s="85">
        <f t="shared" si="10"/>
        <v>25</v>
      </c>
      <c r="G22" s="85">
        <f t="shared" si="11"/>
        <v>0</v>
      </c>
      <c r="H22" s="71">
        <f t="shared" si="12"/>
        <v>0</v>
      </c>
      <c r="I22" s="13">
        <v>66</v>
      </c>
      <c r="J22" s="72">
        <f t="shared" si="13"/>
        <v>0</v>
      </c>
      <c r="K22" s="13">
        <f t="shared" si="14"/>
        <v>0</v>
      </c>
      <c r="L22" s="16"/>
      <c r="M22" s="53"/>
      <c r="R22" s="7"/>
    </row>
    <row r="23" spans="1:18" s="14" customFormat="1" ht="23.25" customHeight="1">
      <c r="A23" s="6">
        <v>4</v>
      </c>
      <c r="B23" s="317" t="s">
        <v>203</v>
      </c>
      <c r="C23" s="71" t="s">
        <v>204</v>
      </c>
      <c r="D23" s="73">
        <f>D5/10/100*45</f>
        <v>0</v>
      </c>
      <c r="E23" s="352">
        <f>1/12</f>
        <v>8.3333333333333329E-2</v>
      </c>
      <c r="F23" s="85">
        <f>400/E23</f>
        <v>4800</v>
      </c>
      <c r="G23" s="85">
        <f t="shared" si="11"/>
        <v>0</v>
      </c>
      <c r="H23" s="13">
        <f t="shared" si="12"/>
        <v>0</v>
      </c>
      <c r="I23" s="13">
        <v>66</v>
      </c>
      <c r="J23" s="72">
        <f t="shared" si="13"/>
        <v>0</v>
      </c>
      <c r="K23" s="351">
        <f t="shared" si="14"/>
        <v>0</v>
      </c>
      <c r="L23" s="69"/>
    </row>
    <row r="24" spans="1:18" s="368" customFormat="1" ht="33" customHeight="1">
      <c r="A24" s="708" t="s">
        <v>209</v>
      </c>
      <c r="B24" s="708"/>
      <c r="C24" s="362"/>
      <c r="D24" s="363"/>
      <c r="E24" s="81"/>
      <c r="F24" s="364"/>
      <c r="G24" s="81">
        <f>SUM(G20:G23)</f>
        <v>0</v>
      </c>
      <c r="H24" s="81">
        <f>SUM(H20:H23)</f>
        <v>0</v>
      </c>
      <c r="I24" s="81"/>
      <c r="J24" s="81">
        <f>SUM(J20:J23)</f>
        <v>0</v>
      </c>
      <c r="K24" s="716"/>
      <c r="L24" s="716"/>
      <c r="M24" s="367"/>
      <c r="R24" s="369"/>
    </row>
    <row r="25" spans="1:18" s="353" customFormat="1" ht="32.25" customHeight="1">
      <c r="A25" s="711" t="s">
        <v>97</v>
      </c>
      <c r="B25" s="711"/>
      <c r="C25" s="711"/>
      <c r="D25" s="711"/>
      <c r="E25" s="711"/>
      <c r="F25" s="711"/>
      <c r="G25" s="711"/>
      <c r="H25" s="711"/>
      <c r="I25" s="711"/>
      <c r="J25" s="711"/>
      <c r="K25" s="711"/>
      <c r="L25" s="711"/>
      <c r="M25" s="358"/>
      <c r="N25" s="358"/>
    </row>
    <row r="26" spans="1:18" s="357" customFormat="1" ht="43.5" customHeight="1">
      <c r="A26" s="354" t="s">
        <v>0</v>
      </c>
      <c r="B26" s="355" t="s">
        <v>41</v>
      </c>
      <c r="C26" s="355" t="s">
        <v>2</v>
      </c>
      <c r="D26" s="356" t="s">
        <v>3</v>
      </c>
      <c r="E26" s="356" t="s">
        <v>4</v>
      </c>
      <c r="F26" s="356" t="s">
        <v>5</v>
      </c>
      <c r="G26" s="356" t="s">
        <v>25</v>
      </c>
      <c r="H26" s="356" t="s">
        <v>26</v>
      </c>
      <c r="I26" s="356" t="s">
        <v>7</v>
      </c>
      <c r="J26" s="356" t="s">
        <v>42</v>
      </c>
      <c r="K26" s="356" t="s">
        <v>45</v>
      </c>
      <c r="L26" s="356" t="s">
        <v>8</v>
      </c>
    </row>
    <row r="27" spans="1:18" ht="23.25" customHeight="1">
      <c r="A27" s="10">
        <v>1</v>
      </c>
      <c r="B27" s="317" t="s">
        <v>217</v>
      </c>
      <c r="C27" s="1" t="s">
        <v>12</v>
      </c>
      <c r="D27" s="89">
        <f>D5*400</f>
        <v>0</v>
      </c>
      <c r="E27" s="85">
        <v>50</v>
      </c>
      <c r="F27" s="85">
        <f>400/E27</f>
        <v>8</v>
      </c>
      <c r="G27" s="85">
        <f>D27*1/E27</f>
        <v>0</v>
      </c>
      <c r="H27" s="85">
        <f>G27*F27*E27</f>
        <v>0</v>
      </c>
      <c r="I27" s="85">
        <v>33</v>
      </c>
      <c r="J27" s="85">
        <f>G27/I27</f>
        <v>0</v>
      </c>
      <c r="K27" s="85">
        <f>J27*E27</f>
        <v>0</v>
      </c>
      <c r="L27" s="16"/>
      <c r="M27" s="53"/>
      <c r="R27" s="7"/>
    </row>
    <row r="28" spans="1:18" ht="23.25" customHeight="1">
      <c r="A28" s="10">
        <v>2</v>
      </c>
      <c r="B28" s="317" t="s">
        <v>96</v>
      </c>
      <c r="C28" s="1" t="s">
        <v>104</v>
      </c>
      <c r="D28" s="89">
        <f>D5/100*30</f>
        <v>0</v>
      </c>
      <c r="E28" s="85">
        <v>1</v>
      </c>
      <c r="F28" s="85">
        <f t="shared" ref="F28:F30" si="15">400/E28</f>
        <v>400</v>
      </c>
      <c r="G28" s="85">
        <f t="shared" ref="G28:G30" si="16">D28*1/E28</f>
        <v>0</v>
      </c>
      <c r="H28" s="85">
        <f t="shared" ref="H28:H30" si="17">G28*F28*E28</f>
        <v>0</v>
      </c>
      <c r="I28" s="85">
        <v>33</v>
      </c>
      <c r="J28" s="85">
        <f t="shared" ref="J28:J30" si="18">G28/I28</f>
        <v>0</v>
      </c>
      <c r="K28" s="85">
        <f t="shared" ref="K28:K30" si="19">J28*E28</f>
        <v>0</v>
      </c>
      <c r="L28" s="16"/>
      <c r="M28" s="53"/>
      <c r="R28" s="7"/>
    </row>
    <row r="29" spans="1:18" ht="23.25" customHeight="1">
      <c r="A29" s="10">
        <v>3</v>
      </c>
      <c r="B29" s="317" t="s">
        <v>218</v>
      </c>
      <c r="C29" s="1" t="s">
        <v>107</v>
      </c>
      <c r="D29" s="89">
        <f>D5*400</f>
        <v>0</v>
      </c>
      <c r="E29" s="85">
        <v>200</v>
      </c>
      <c r="F29" s="85">
        <f t="shared" si="15"/>
        <v>2</v>
      </c>
      <c r="G29" s="85">
        <f t="shared" si="16"/>
        <v>0</v>
      </c>
      <c r="H29" s="85">
        <f t="shared" si="17"/>
        <v>0</v>
      </c>
      <c r="I29" s="85">
        <v>33</v>
      </c>
      <c r="J29" s="85">
        <f t="shared" si="18"/>
        <v>0</v>
      </c>
      <c r="K29" s="85">
        <f t="shared" si="19"/>
        <v>0</v>
      </c>
      <c r="L29" s="16"/>
      <c r="M29" s="53"/>
      <c r="R29" s="7"/>
    </row>
    <row r="30" spans="1:18" ht="23.25" customHeight="1">
      <c r="A30" s="10">
        <v>4</v>
      </c>
      <c r="B30" s="317" t="s">
        <v>108</v>
      </c>
      <c r="C30" s="1" t="s">
        <v>12</v>
      </c>
      <c r="D30" s="89">
        <f>D27</f>
        <v>0</v>
      </c>
      <c r="E30" s="85">
        <v>250</v>
      </c>
      <c r="F30" s="85">
        <f t="shared" si="15"/>
        <v>1.6</v>
      </c>
      <c r="G30" s="85">
        <f t="shared" si="16"/>
        <v>0</v>
      </c>
      <c r="H30" s="85">
        <f t="shared" si="17"/>
        <v>0</v>
      </c>
      <c r="I30" s="85">
        <v>33</v>
      </c>
      <c r="J30" s="85">
        <f t="shared" si="18"/>
        <v>0</v>
      </c>
      <c r="K30" s="85">
        <f t="shared" si="19"/>
        <v>0</v>
      </c>
      <c r="L30" s="16"/>
      <c r="M30" s="53"/>
      <c r="R30" s="7"/>
    </row>
    <row r="31" spans="1:18" ht="35.25" customHeight="1">
      <c r="A31" s="708" t="s">
        <v>210</v>
      </c>
      <c r="B31" s="708"/>
      <c r="C31" s="84"/>
      <c r="D31" s="84"/>
      <c r="E31" s="84"/>
      <c r="F31" s="86"/>
      <c r="G31" s="86">
        <f>SUM(G27:G30)</f>
        <v>0</v>
      </c>
      <c r="H31" s="86">
        <f>SUM(H27:H30)</f>
        <v>0</v>
      </c>
      <c r="I31" s="86"/>
      <c r="J31" s="86">
        <f>SUM(J27:J30)</f>
        <v>0</v>
      </c>
      <c r="K31" s="708"/>
      <c r="L31" s="708"/>
      <c r="M31" s="53"/>
      <c r="R31" s="7"/>
    </row>
    <row r="32" spans="1:18" ht="28.5" customHeight="1">
      <c r="A32" s="709" t="s">
        <v>205</v>
      </c>
      <c r="B32" s="709"/>
      <c r="C32" s="18"/>
      <c r="D32" s="19"/>
      <c r="E32" s="19"/>
      <c r="F32" s="19"/>
      <c r="G32" s="20"/>
      <c r="H32" s="20">
        <f>H10+H17+H24+H31</f>
        <v>0</v>
      </c>
      <c r="I32" s="20"/>
      <c r="J32" s="20"/>
      <c r="K32" s="104"/>
      <c r="L32" s="359"/>
    </row>
    <row r="33" spans="1:12" ht="24" customHeight="1">
      <c r="A33" s="710" t="s">
        <v>206</v>
      </c>
      <c r="B33" s="710"/>
      <c r="C33" s="99"/>
      <c r="D33" s="100"/>
      <c r="E33" s="100"/>
      <c r="F33" s="100"/>
      <c r="G33" s="101"/>
      <c r="H33" s="101">
        <f>H32/73.4</f>
        <v>0</v>
      </c>
      <c r="I33" s="101"/>
      <c r="J33" s="101"/>
      <c r="K33" s="102"/>
      <c r="L33" s="360"/>
    </row>
    <row r="34" spans="1:12" s="137" customFormat="1" ht="26.25" customHeight="1">
      <c r="A34" s="673" t="s">
        <v>137</v>
      </c>
      <c r="B34" s="673"/>
      <c r="C34" s="673"/>
      <c r="D34" s="17"/>
      <c r="E34" s="17"/>
      <c r="F34" s="97"/>
      <c r="G34" s="68" t="s">
        <v>20</v>
      </c>
      <c r="H34" s="17" t="s">
        <v>103</v>
      </c>
      <c r="J34" s="140"/>
      <c r="L34" s="141"/>
    </row>
    <row r="35" spans="1:12" s="137" customFormat="1" ht="46.5" customHeight="1">
      <c r="A35" s="145" t="s">
        <v>135</v>
      </c>
      <c r="B35" s="146"/>
      <c r="C35" s="147" t="s">
        <v>21</v>
      </c>
      <c r="D35" s="148"/>
      <c r="E35" s="148"/>
      <c r="F35" s="147" t="s">
        <v>92</v>
      </c>
      <c r="G35" s="12"/>
      <c r="H35" s="170"/>
      <c r="I35" s="320" t="s">
        <v>136</v>
      </c>
      <c r="J35" s="170" t="s">
        <v>22</v>
      </c>
      <c r="K35" s="170"/>
      <c r="L35" s="361"/>
    </row>
    <row r="36" spans="1:12" s="137" customFormat="1" ht="26.25" customHeight="1">
      <c r="A36" s="149"/>
      <c r="B36" s="150"/>
      <c r="C36" s="149" t="s">
        <v>116</v>
      </c>
      <c r="D36" s="149"/>
      <c r="E36" s="149"/>
      <c r="F36" s="137" t="s">
        <v>23</v>
      </c>
      <c r="G36" s="149"/>
      <c r="H36" s="171"/>
      <c r="I36" s="149"/>
      <c r="J36" s="171" t="s">
        <v>24</v>
      </c>
      <c r="K36" s="319"/>
      <c r="L36" s="318" t="s">
        <v>44</v>
      </c>
    </row>
  </sheetData>
  <mergeCells count="17">
    <mergeCell ref="A25:L25"/>
    <mergeCell ref="A1:L1"/>
    <mergeCell ref="A2:L2"/>
    <mergeCell ref="A3:L3"/>
    <mergeCell ref="A10:C10"/>
    <mergeCell ref="K10:L10"/>
    <mergeCell ref="A11:L11"/>
    <mergeCell ref="A17:B17"/>
    <mergeCell ref="K17:L17"/>
    <mergeCell ref="A18:L18"/>
    <mergeCell ref="A24:B24"/>
    <mergeCell ref="K24:L24"/>
    <mergeCell ref="A31:B31"/>
    <mergeCell ref="K31:L31"/>
    <mergeCell ref="A32:B32"/>
    <mergeCell ref="A33:B33"/>
    <mergeCell ref="A34:C34"/>
  </mergeCells>
  <printOptions horizontalCentered="1"/>
  <pageMargins left="0.35" right="0.36" top="0.32" bottom="0.28999999999999998" header="0.17" footer="0.18"/>
  <pageSetup paperSize="9" scale="47" orientation="landscape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N26"/>
  <sheetViews>
    <sheetView rightToLeft="1" view="pageBreakPreview" zoomScale="70" zoomScaleSheetLayoutView="70" workbookViewId="0">
      <pane ySplit="4" topLeftCell="A9" activePane="bottomLeft" state="frozen"/>
      <selection pane="bottomLeft" activeCell="D7" sqref="D7"/>
    </sheetView>
  </sheetViews>
  <sheetFormatPr defaultColWidth="9.140625" defaultRowHeight="15"/>
  <cols>
    <col min="1" max="1" width="6.85546875" style="59" customWidth="1"/>
    <col min="2" max="2" width="52" style="239" customWidth="1"/>
    <col min="3" max="3" width="14.140625" style="59" customWidth="1"/>
    <col min="4" max="4" width="18.140625" style="59" customWidth="1"/>
    <col min="5" max="5" width="15" style="59" customWidth="1"/>
    <col min="6" max="6" width="16.5703125" style="59" customWidth="1"/>
    <col min="7" max="7" width="15.28515625" style="59" customWidth="1"/>
    <col min="8" max="8" width="20.85546875" style="59" customWidth="1"/>
    <col min="9" max="11" width="16.140625" style="59" customWidth="1"/>
    <col min="12" max="12" width="18.7109375" style="59" customWidth="1"/>
    <col min="13" max="13" width="23.85546875" style="59" customWidth="1"/>
    <col min="14" max="16384" width="9.140625" style="59"/>
  </cols>
  <sheetData>
    <row r="1" spans="1:14" ht="50.25" customHeight="1">
      <c r="A1" s="722" t="s">
        <v>220</v>
      </c>
      <c r="B1" s="723"/>
      <c r="C1" s="723"/>
      <c r="D1" s="723"/>
      <c r="E1" s="723"/>
      <c r="F1" s="723"/>
      <c r="G1" s="723"/>
      <c r="H1" s="723"/>
      <c r="I1" s="723"/>
      <c r="J1" s="723"/>
      <c r="K1" s="723"/>
      <c r="L1" s="723"/>
      <c r="M1" s="724"/>
    </row>
    <row r="2" spans="1:14" ht="28.5" customHeight="1">
      <c r="A2" s="725" t="s">
        <v>221</v>
      </c>
      <c r="B2" s="725"/>
      <c r="C2" s="725"/>
      <c r="D2" s="725"/>
      <c r="E2" s="725"/>
      <c r="F2" s="725"/>
      <c r="G2" s="725"/>
      <c r="H2" s="725"/>
      <c r="I2" s="725"/>
      <c r="J2" s="725"/>
      <c r="K2" s="725"/>
      <c r="L2" s="725"/>
      <c r="M2" s="725"/>
    </row>
    <row r="3" spans="1:14" s="330" customFormat="1" ht="27.75" customHeight="1">
      <c r="A3" s="726" t="s">
        <v>224</v>
      </c>
      <c r="B3" s="727"/>
      <c r="C3" s="727"/>
      <c r="D3" s="727"/>
      <c r="E3" s="727"/>
      <c r="F3" s="727"/>
      <c r="G3" s="727"/>
      <c r="H3" s="727"/>
      <c r="I3" s="727"/>
      <c r="J3" s="727"/>
      <c r="K3" s="727"/>
      <c r="L3" s="727"/>
      <c r="M3" s="728"/>
    </row>
    <row r="4" spans="1:14" s="330" customFormat="1" ht="38.25" customHeight="1">
      <c r="A4" s="325" t="s">
        <v>0</v>
      </c>
      <c r="B4" s="433" t="s">
        <v>41</v>
      </c>
      <c r="C4" s="325" t="s">
        <v>2</v>
      </c>
      <c r="D4" s="325" t="s">
        <v>3</v>
      </c>
      <c r="E4" s="325" t="s">
        <v>189</v>
      </c>
      <c r="F4" s="325" t="s">
        <v>190</v>
      </c>
      <c r="G4" s="325" t="s">
        <v>15</v>
      </c>
      <c r="H4" s="325" t="s">
        <v>191</v>
      </c>
      <c r="I4" s="434" t="s">
        <v>98</v>
      </c>
      <c r="J4" s="434" t="s">
        <v>47</v>
      </c>
      <c r="K4" s="435" t="s">
        <v>27</v>
      </c>
      <c r="L4" s="436" t="s">
        <v>114</v>
      </c>
      <c r="M4" s="437" t="s">
        <v>8</v>
      </c>
    </row>
    <row r="5" spans="1:14" ht="30" customHeight="1">
      <c r="A5" s="50">
        <v>1</v>
      </c>
      <c r="B5" s="430" t="s">
        <v>128</v>
      </c>
      <c r="C5" s="207" t="s">
        <v>222</v>
      </c>
      <c r="D5" s="90">
        <f>N.Ghuzargha1!D10+N.Ghuzargha1!D19+N.Ghuzargha2!D10+N.Ghuzargha2!D19+N.DahMorad1!D10+N.DahMorad1!D19+N.Qargha!D10+N.Qargha!D19+N.Paghman!D10+N.Paghman!D19+'N.Bi Bi Mehro'!D10+'N.Bi Bi Mehro'!D19</f>
        <v>104000</v>
      </c>
      <c r="E5" s="91">
        <v>80</v>
      </c>
      <c r="F5" s="91">
        <f t="shared" ref="F5:F11" si="0">400/E5</f>
        <v>5</v>
      </c>
      <c r="G5" s="91">
        <f>D5*1/E5</f>
        <v>1300</v>
      </c>
      <c r="H5" s="91">
        <f>F5*D5</f>
        <v>520000</v>
      </c>
      <c r="I5" s="90"/>
      <c r="J5" s="92">
        <f>N.Ghuzargha1!H10+N.Ghuzargha2!H10+N.DahMorad1!H10+N.Qargha!H10+N.Paghman!H10+'N.Bi Bi Mehro'!H10</f>
        <v>285000</v>
      </c>
      <c r="K5" s="92"/>
      <c r="L5" s="93">
        <f>N.Ghuzargha1!H19+N.Ghuzargha2!H19+N.DahMorad1!H19+N.Qargha!H19+N.Paghman!H19+'N.Bi Bi Mehro'!H19</f>
        <v>235000</v>
      </c>
      <c r="M5" s="5"/>
    </row>
    <row r="6" spans="1:14" ht="38.25" customHeight="1">
      <c r="A6" s="50">
        <v>2</v>
      </c>
      <c r="B6" s="198" t="s">
        <v>227</v>
      </c>
      <c r="C6" s="207" t="s">
        <v>222</v>
      </c>
      <c r="D6" s="90">
        <f>N.Ghuzargha1!D24+N.Ghuzargha2!D24+N.DahMorad1!D24+N.Qargha!D24+N.Paghman!D24+'N.Bi Bi Mehro'!D24</f>
        <v>107000</v>
      </c>
      <c r="E6" s="91">
        <v>300</v>
      </c>
      <c r="F6" s="91">
        <f t="shared" si="0"/>
        <v>1.3333333333333333</v>
      </c>
      <c r="G6" s="91">
        <f t="shared" ref="G6:G11" si="1">D6*1/E6</f>
        <v>356.66666666666669</v>
      </c>
      <c r="H6" s="91">
        <f>F6*D6</f>
        <v>142666.66666666666</v>
      </c>
      <c r="I6" s="90"/>
      <c r="J6" s="92"/>
      <c r="K6" s="92"/>
      <c r="L6" s="93">
        <f>N.Ghuzargha1!H24+N.Ghuzargha2!H24+N.DahMorad1!H24+N.Qargha!H24+N.Paghman!H24+'N.Bi Bi Mehro'!H24</f>
        <v>142666.66666666666</v>
      </c>
      <c r="M6" s="5"/>
    </row>
    <row r="7" spans="1:14" ht="38.25" customHeight="1">
      <c r="A7" s="50">
        <v>4</v>
      </c>
      <c r="B7" s="431" t="s">
        <v>121</v>
      </c>
      <c r="C7" s="207" t="s">
        <v>223</v>
      </c>
      <c r="D7" s="90">
        <f>N.Ghuzargha1!D25+N.Ghuzargha2!D25+N.DahMorad1!D25+N.Qargha!D25+N.Paghman!D25+'N.Bi Bi Mehro'!D25</f>
        <v>77000</v>
      </c>
      <c r="E7" s="91">
        <v>250</v>
      </c>
      <c r="F7" s="91">
        <f t="shared" si="0"/>
        <v>1.6</v>
      </c>
      <c r="G7" s="91">
        <f t="shared" si="1"/>
        <v>308</v>
      </c>
      <c r="H7" s="91">
        <f t="shared" ref="H7:H10" si="2">F7*D7</f>
        <v>123200</v>
      </c>
      <c r="I7" s="90"/>
      <c r="J7" s="92"/>
      <c r="K7" s="92"/>
      <c r="L7" s="93">
        <f>N.Ghuzargha1!H25+N.Ghuzargha2!H25+N.DahMorad1!H25+N.Qargha!H25+N.Paghman!H25+'N.Bi Bi Mehro'!H25</f>
        <v>123200</v>
      </c>
      <c r="M7" s="5"/>
    </row>
    <row r="8" spans="1:14" ht="38.25" customHeight="1">
      <c r="A8" s="50">
        <v>5</v>
      </c>
      <c r="B8" s="431" t="s">
        <v>131</v>
      </c>
      <c r="C8" s="207" t="s">
        <v>222</v>
      </c>
      <c r="D8" s="90">
        <f>N.Ghuzargha1!D20+N.Ghuzargha1!D15+N.Ghuzargha1!D11+N.Ghuzargha2!D20+N.Ghuzargha2!D15+N.Ghuzargha2!D11+N.DahMorad1!D20+N.DahMorad1!D15+N.DahMorad1!D11+N.Qargha!D20+N.Qargha!D15+N.Qargha!D11+N.Paghman!D20+N.Paghman!D15+N.Paghman!D11+'N.Bi Bi Mehro'!D20+'N.Bi Bi Mehro'!D15+'N.Bi Bi Mehro'!D11</f>
        <v>304000</v>
      </c>
      <c r="E8" s="91">
        <v>80</v>
      </c>
      <c r="F8" s="91">
        <f t="shared" si="0"/>
        <v>5</v>
      </c>
      <c r="G8" s="91">
        <f t="shared" si="1"/>
        <v>3800</v>
      </c>
      <c r="H8" s="91">
        <f>F8*D8</f>
        <v>1520000</v>
      </c>
      <c r="I8" s="90"/>
      <c r="J8" s="92">
        <f>N.Ghuzargha1!H11+N.Ghuzargha2!H11+N.DahMorad1!H11+N.Qargha!H11+N.Paghman!H11+'N.Bi Bi Mehro'!H11</f>
        <v>625000</v>
      </c>
      <c r="K8" s="92">
        <f>N.Ghuzargha1!H15+N.Ghuzargha2!H15+N.DahMorad1!H15+N.Qargha!H15+N.Paghman!H15+'N.Bi Bi Mehro'!H15</f>
        <v>515000</v>
      </c>
      <c r="L8" s="93">
        <f>N.Ghuzargha1!H20+N.Ghuzargha2!H20+N.DahMorad1!H20+N.Qargha!H20+N.Paghman!H20+'N.Bi Bi Mehro'!H20</f>
        <v>380000</v>
      </c>
      <c r="M8" s="5"/>
    </row>
    <row r="9" spans="1:14" s="9" customFormat="1" ht="38.25" customHeight="1">
      <c r="A9" s="50">
        <v>6</v>
      </c>
      <c r="B9" s="197" t="s">
        <v>129</v>
      </c>
      <c r="C9" s="207" t="s">
        <v>12</v>
      </c>
      <c r="D9" s="94">
        <f>N.Ghuzargha1!D21+N.Ghuzargha1!D12+N.Ghuzargha2!D21+N.Ghuzargha2!D12+N.DahMorad1!D21+N.DahMorad1!D12+N.Qargha!D21+N.Qargha!D12+N.Paghman!D21+N.Paghman!D12+'N.Bi Bi Mehro'!D21+'N.Bi Bi Mehro'!D12</f>
        <v>183000</v>
      </c>
      <c r="E9" s="94">
        <v>250</v>
      </c>
      <c r="F9" s="91">
        <f t="shared" si="0"/>
        <v>1.6</v>
      </c>
      <c r="G9" s="91">
        <f t="shared" si="1"/>
        <v>732</v>
      </c>
      <c r="H9" s="91">
        <f t="shared" si="2"/>
        <v>292800</v>
      </c>
      <c r="I9" s="94"/>
      <c r="J9" s="92">
        <f>N.Ghuzargha1!H12+N.Ghuzargha2!H12+N.DahMorad1!H12+N.Qargha!H12+N.Paghman!H12+'N.Bi Bi Mehro'!H12</f>
        <v>120000</v>
      </c>
      <c r="K9" s="95"/>
      <c r="L9" s="96">
        <f>N.Ghuzargha1!H21+N.Ghuzargha2!H21+N.DahMorad1!H21+N.Qargha!H21+N.Paghman!H21+'N.Bi Bi Mehro'!H21</f>
        <v>172800</v>
      </c>
      <c r="M9" s="8"/>
    </row>
    <row r="10" spans="1:14" ht="38.25" customHeight="1">
      <c r="A10" s="50">
        <v>7</v>
      </c>
      <c r="B10" s="432" t="s">
        <v>130</v>
      </c>
      <c r="C10" s="207" t="s">
        <v>105</v>
      </c>
      <c r="D10" s="205">
        <f>N.Ghuzargha1!D16+N.Ghuzargha1!D22+N.Ghuzargha2!D22+N.Ghuzargha2!D16+N.DahMorad1!D22+N.DahMorad1!D16+N.Qargha!D22+N.Qargha!D16+N.Paghman!D22+N.Paghman!D16+'N.Bi Bi Mehro'!D22+'N.Bi Bi Mehro'!D16</f>
        <v>159</v>
      </c>
      <c r="E10" s="85">
        <v>1</v>
      </c>
      <c r="F10" s="91">
        <f t="shared" si="0"/>
        <v>400</v>
      </c>
      <c r="G10" s="91">
        <f t="shared" si="1"/>
        <v>159</v>
      </c>
      <c r="H10" s="91">
        <f t="shared" si="2"/>
        <v>63600</v>
      </c>
      <c r="I10" s="92"/>
      <c r="J10" s="92"/>
      <c r="K10" s="92">
        <f>N.Ghuzargha1!H16+N.Ghuzargha2!H16+N.DahMorad1!H16+N.Qargha!H16+N.Paghman!H16+'N.Bi Bi Mehro'!H16</f>
        <v>37600</v>
      </c>
      <c r="L10" s="96">
        <f>N.Ghuzargha1!H22+N.Ghuzargha2!H22+N.DahMorad1!H22+N.Qargha!H22+N.Paghman!H22+'N.Bi Bi Mehro'!H22</f>
        <v>26000</v>
      </c>
      <c r="M10" s="216"/>
    </row>
    <row r="11" spans="1:14" ht="38.25" customHeight="1">
      <c r="A11" s="50">
        <v>8</v>
      </c>
      <c r="B11" s="431" t="s">
        <v>118</v>
      </c>
      <c r="C11" s="207" t="s">
        <v>12</v>
      </c>
      <c r="D11" s="205">
        <f>N.Ghuzargha1!D23+N.Ghuzargha1!D7+N.Ghuzargha2!D23+N.Ghuzargha2!D7+N.DahMorad1!D23+N.DahMorad1!D7+N.Qargha!D23+N.Qargha!D7+N.Paghman!D23+N.Paghman!D7+'N.Bi Bi Mehro'!D23+'N.Bi Bi Mehro'!D7</f>
        <v>183000</v>
      </c>
      <c r="E11" s="85">
        <v>60</v>
      </c>
      <c r="F11" s="91">
        <f t="shared" si="0"/>
        <v>6.666666666666667</v>
      </c>
      <c r="G11" s="91">
        <f t="shared" si="1"/>
        <v>3050</v>
      </c>
      <c r="H11" s="91">
        <f>F11*D11</f>
        <v>1220000</v>
      </c>
      <c r="I11" s="90">
        <f>N.Ghuzargha1!H7+N.Ghuzargha2!H7+N.DahMorad1!H7+N.Qargha!H7+N.Paghman!H7+'N.Bi Bi Mehro'!H7</f>
        <v>86666.666666666686</v>
      </c>
      <c r="J11" s="92"/>
      <c r="K11" s="92"/>
      <c r="L11" s="92">
        <f>N.Ghuzargha1!H23+N.Ghuzargha2!H23+N.DahMorad1!H23+N.Qargha!H23+N.Paghman!H23+'N.Bi Bi Mehro'!H23</f>
        <v>1133333.3333333335</v>
      </c>
      <c r="M11" s="216"/>
    </row>
    <row r="12" spans="1:14" ht="28.5" customHeight="1">
      <c r="A12" s="709" t="s">
        <v>225</v>
      </c>
      <c r="B12" s="709"/>
      <c r="C12" s="18"/>
      <c r="D12" s="19"/>
      <c r="E12" s="19"/>
      <c r="F12" s="19"/>
      <c r="G12" s="20"/>
      <c r="H12" s="206">
        <f>SUM(H5:H11)</f>
        <v>3882266.6666666665</v>
      </c>
      <c r="I12" s="104">
        <f>SUM(I5:I11)</f>
        <v>86666.666666666686</v>
      </c>
      <c r="J12" s="104">
        <f>SUM(J5:J11)</f>
        <v>1030000</v>
      </c>
      <c r="K12" s="104">
        <f>SUM(K5:K11)</f>
        <v>552600</v>
      </c>
      <c r="L12" s="104">
        <f>SUM(L5:L11)</f>
        <v>2213000</v>
      </c>
      <c r="M12" s="105"/>
    </row>
    <row r="13" spans="1:14" ht="24" customHeight="1">
      <c r="A13" s="710" t="s">
        <v>226</v>
      </c>
      <c r="B13" s="710"/>
      <c r="C13" s="99"/>
      <c r="D13" s="100"/>
      <c r="E13" s="100"/>
      <c r="F13" s="101">
        <f>D11*F11</f>
        <v>1220000</v>
      </c>
      <c r="G13" s="101"/>
      <c r="H13" s="101">
        <f>H12/68.34</f>
        <v>56808.1162813384</v>
      </c>
      <c r="I13" s="101"/>
      <c r="J13" s="101"/>
      <c r="K13" s="102"/>
      <c r="L13" s="103"/>
      <c r="M13" s="103"/>
    </row>
    <row r="14" spans="1:14" s="226" customFormat="1" ht="36.75" customHeight="1">
      <c r="A14" s="334" t="s">
        <v>181</v>
      </c>
      <c r="B14" s="334"/>
      <c r="C14" s="334"/>
      <c r="D14" s="17"/>
      <c r="E14" s="17" t="s">
        <v>340</v>
      </c>
      <c r="F14" s="17"/>
      <c r="G14" s="17"/>
      <c r="H14" s="17"/>
      <c r="I14" s="17"/>
      <c r="J14" s="17"/>
      <c r="K14" s="142"/>
      <c r="L14" s="17"/>
      <c r="M14" s="224"/>
      <c r="N14" s="59"/>
    </row>
    <row r="15" spans="1:14" s="226" customFormat="1" ht="33.75" customHeight="1">
      <c r="A15" s="145" t="s">
        <v>135</v>
      </c>
      <c r="B15" s="146"/>
      <c r="C15" s="335" t="s">
        <v>21</v>
      </c>
      <c r="D15" s="12"/>
      <c r="E15" s="12"/>
      <c r="F15" s="335"/>
      <c r="G15" s="12"/>
      <c r="H15" s="170"/>
      <c r="I15" s="336" t="s">
        <v>136</v>
      </c>
      <c r="J15" s="170" t="s">
        <v>22</v>
      </c>
      <c r="K15" s="170"/>
      <c r="L15" s="11"/>
      <c r="M15" s="224"/>
      <c r="N15" s="59"/>
    </row>
    <row r="16" spans="1:14" s="226" customFormat="1" ht="40.5" customHeight="1">
      <c r="A16" s="337"/>
      <c r="B16" s="338"/>
      <c r="C16" s="337" t="s">
        <v>116</v>
      </c>
      <c r="D16" s="337"/>
      <c r="E16" s="337"/>
      <c r="F16" s="142"/>
      <c r="G16" s="337"/>
      <c r="H16" s="410"/>
      <c r="I16" s="337"/>
      <c r="J16" s="410" t="s">
        <v>24</v>
      </c>
      <c r="K16" s="340"/>
      <c r="L16" s="341" t="s">
        <v>44</v>
      </c>
      <c r="M16" s="224"/>
      <c r="N16" s="59"/>
    </row>
    <row r="17" spans="1:14" s="226" customFormat="1" ht="23.25" customHeight="1">
      <c r="A17" s="246"/>
      <c r="B17" s="246"/>
      <c r="C17" s="246"/>
      <c r="D17" s="246"/>
      <c r="E17" s="246"/>
      <c r="F17" s="97"/>
      <c r="G17" s="97"/>
      <c r="H17" s="97"/>
      <c r="I17" s="137"/>
      <c r="J17" s="223"/>
      <c r="K17" s="137"/>
      <c r="L17" s="97"/>
      <c r="M17" s="224"/>
      <c r="N17" s="59"/>
    </row>
    <row r="18" spans="1:14" s="226" customFormat="1" ht="29.25" customHeight="1">
      <c r="A18" s="221"/>
      <c r="B18" s="222"/>
      <c r="C18" s="221"/>
      <c r="D18" s="221"/>
      <c r="E18" s="729"/>
      <c r="F18" s="729"/>
      <c r="G18" s="729"/>
      <c r="H18" s="97"/>
      <c r="I18" s="137"/>
      <c r="J18" s="223"/>
      <c r="K18" s="137"/>
      <c r="L18" s="97"/>
      <c r="M18" s="224"/>
    </row>
    <row r="19" spans="1:14" s="226" customFormat="1" ht="40.5" customHeight="1">
      <c r="A19" s="221"/>
      <c r="B19" s="227"/>
      <c r="C19" s="242"/>
      <c r="D19" s="242"/>
      <c r="E19" s="729"/>
      <c r="F19" s="729"/>
      <c r="G19" s="729"/>
      <c r="H19" s="149"/>
      <c r="I19" s="214"/>
      <c r="J19" s="231"/>
      <c r="K19" s="231"/>
      <c r="L19" s="148"/>
      <c r="M19" s="224"/>
    </row>
    <row r="20" spans="1:14" s="226" customFormat="1" ht="51.75" customHeight="1">
      <c r="A20" s="730"/>
      <c r="B20" s="730"/>
      <c r="C20" s="219"/>
      <c r="D20" s="219"/>
      <c r="E20" s="148"/>
      <c r="F20" s="148"/>
      <c r="G20" s="148"/>
      <c r="H20" s="148"/>
      <c r="I20" s="731"/>
      <c r="J20" s="731"/>
      <c r="K20" s="228"/>
      <c r="L20" s="228"/>
      <c r="M20" s="228"/>
    </row>
    <row r="21" spans="1:14" s="226" customFormat="1" ht="22.5" customHeight="1">
      <c r="A21" s="234"/>
      <c r="B21" s="243"/>
      <c r="C21" s="137"/>
      <c r="D21" s="137"/>
      <c r="E21" s="137"/>
      <c r="F21" s="137"/>
      <c r="G21" s="149"/>
      <c r="H21" s="149"/>
      <c r="I21" s="731"/>
      <c r="J21" s="731"/>
      <c r="K21" s="231"/>
      <c r="L21" s="148"/>
      <c r="M21" s="238"/>
    </row>
    <row r="22" spans="1:14" s="230" customFormat="1" ht="31.5" customHeight="1">
      <c r="A22" s="148"/>
      <c r="B22" s="232"/>
      <c r="C22" s="137"/>
      <c r="D22" s="137"/>
      <c r="E22" s="149"/>
      <c r="F22" s="149"/>
      <c r="G22" s="149"/>
      <c r="H22" s="149"/>
      <c r="I22" s="149"/>
      <c r="J22" s="149"/>
      <c r="K22" s="149"/>
      <c r="L22" s="233"/>
      <c r="M22" s="229"/>
    </row>
    <row r="23" spans="1:14" s="137" customFormat="1" ht="26.25" customHeight="1">
      <c r="A23" s="245"/>
      <c r="B23" s="245"/>
      <c r="C23" s="245"/>
      <c r="D23" s="17"/>
      <c r="E23" s="17"/>
      <c r="F23" s="97"/>
      <c r="G23" s="17"/>
      <c r="H23" s="17"/>
      <c r="J23" s="140"/>
      <c r="L23" s="17"/>
    </row>
    <row r="24" spans="1:14" s="137" customFormat="1" ht="26.25" customHeight="1">
      <c r="A24" s="145"/>
      <c r="B24" s="240"/>
      <c r="C24" s="147"/>
      <c r="D24" s="148"/>
      <c r="E24" s="147"/>
      <c r="F24" s="147"/>
      <c r="G24" s="214"/>
      <c r="H24" s="170"/>
      <c r="I24" s="214"/>
      <c r="J24" s="170"/>
      <c r="K24" s="170"/>
      <c r="L24" s="12"/>
    </row>
    <row r="25" spans="1:14" s="137" customFormat="1" ht="26.25" customHeight="1">
      <c r="A25" s="149"/>
      <c r="B25" s="241"/>
      <c r="C25" s="149"/>
      <c r="D25" s="149"/>
      <c r="G25" s="149"/>
      <c r="H25" s="171"/>
      <c r="I25" s="149"/>
      <c r="J25" s="171"/>
      <c r="K25" s="169"/>
      <c r="L25" s="169"/>
    </row>
    <row r="26" spans="1:14" ht="15" hidden="1" customHeight="1">
      <c r="A26" s="136"/>
      <c r="B26" s="244"/>
      <c r="C26" s="138"/>
      <c r="D26" s="139"/>
      <c r="E26" s="139"/>
      <c r="F26" s="139"/>
      <c r="G26" s="139"/>
      <c r="H26" s="139"/>
      <c r="I26" s="139"/>
      <c r="J26" s="139"/>
    </row>
  </sheetData>
  <mergeCells count="10">
    <mergeCell ref="E18:G18"/>
    <mergeCell ref="E19:G19"/>
    <mergeCell ref="A20:B20"/>
    <mergeCell ref="I21:J21"/>
    <mergeCell ref="I20:J20"/>
    <mergeCell ref="A1:M1"/>
    <mergeCell ref="A2:M2"/>
    <mergeCell ref="A3:M3"/>
    <mergeCell ref="A12:B12"/>
    <mergeCell ref="A13:B13"/>
  </mergeCells>
  <pageMargins left="0.48" right="0.7" top="0.75" bottom="0.75" header="0.3" footer="0.3"/>
  <pageSetup paperSize="9" scale="53" fitToHeight="0" orientation="landscape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>
    <tabColor rgb="FFFF0000"/>
    <pageSetUpPr fitToPage="1"/>
  </sheetPr>
  <dimension ref="A1:XFD57"/>
  <sheetViews>
    <sheetView showGridLines="0" rightToLeft="1" view="pageBreakPreview" topLeftCell="A25" zoomScale="60" workbookViewId="0">
      <selection activeCell="G13" sqref="G13"/>
    </sheetView>
  </sheetViews>
  <sheetFormatPr defaultRowHeight="15"/>
  <cols>
    <col min="1" max="1" width="7.140625" style="379" customWidth="1"/>
    <col min="2" max="2" width="64.28515625" style="379" customWidth="1"/>
    <col min="3" max="3" width="12.5703125" style="379" customWidth="1"/>
    <col min="4" max="4" width="19.28515625" style="379" customWidth="1"/>
    <col min="5" max="5" width="14" style="379" customWidth="1"/>
    <col min="6" max="6" width="16" style="379" customWidth="1"/>
    <col min="7" max="7" width="18.140625" style="379" customWidth="1"/>
    <col min="8" max="8" width="19.5703125" style="379" customWidth="1"/>
    <col min="9" max="9" width="20.7109375" style="379" customWidth="1"/>
    <col min="10" max="10" width="18.140625" style="379" customWidth="1"/>
    <col min="11" max="11" width="18.42578125" style="379" customWidth="1"/>
    <col min="12" max="12" width="18.28515625" style="379" customWidth="1"/>
    <col min="13" max="13" width="16.42578125" style="379" customWidth="1"/>
    <col min="14" max="14" width="23.42578125" style="379" customWidth="1"/>
    <col min="15" max="15" width="16.5703125" style="379" customWidth="1"/>
    <col min="16" max="16384" width="9.140625" style="379"/>
  </cols>
  <sheetData>
    <row r="1" spans="1:16384" ht="48.75" customHeight="1">
      <c r="A1" s="737" t="s">
        <v>239</v>
      </c>
      <c r="B1" s="738"/>
      <c r="C1" s="738"/>
      <c r="D1" s="738"/>
      <c r="E1" s="738"/>
      <c r="F1" s="738"/>
      <c r="G1" s="738"/>
      <c r="H1" s="738"/>
      <c r="I1" s="738"/>
      <c r="J1" s="738"/>
      <c r="K1" s="738"/>
      <c r="L1" s="738"/>
      <c r="M1" s="738"/>
      <c r="N1" s="739"/>
    </row>
    <row r="2" spans="1:16384" ht="28.5" customHeight="1">
      <c r="A2" s="740" t="s">
        <v>240</v>
      </c>
      <c r="B2" s="740"/>
      <c r="C2" s="740"/>
      <c r="D2" s="740"/>
      <c r="E2" s="740"/>
      <c r="F2" s="740"/>
      <c r="G2" s="740"/>
      <c r="H2" s="740"/>
      <c r="I2" s="740"/>
      <c r="J2" s="740"/>
      <c r="K2" s="740"/>
      <c r="L2" s="740"/>
      <c r="M2" s="740"/>
      <c r="N2" s="740"/>
    </row>
    <row r="3" spans="1:16384" ht="27.75" customHeight="1">
      <c r="A3" s="741" t="s">
        <v>354</v>
      </c>
      <c r="B3" s="742"/>
      <c r="C3" s="742"/>
      <c r="D3" s="742"/>
      <c r="E3" s="742"/>
      <c r="F3" s="742"/>
      <c r="G3" s="742"/>
      <c r="H3" s="742"/>
      <c r="I3" s="742"/>
      <c r="J3" s="742"/>
      <c r="K3" s="742"/>
      <c r="L3" s="742"/>
      <c r="M3" s="742"/>
      <c r="N3" s="743"/>
    </row>
    <row r="4" spans="1:16384" ht="27.75" customHeight="1">
      <c r="A4" s="744" t="s">
        <v>216</v>
      </c>
      <c r="B4" s="745"/>
      <c r="C4" s="745"/>
      <c r="D4" s="745"/>
      <c r="E4" s="745"/>
      <c r="F4" s="745"/>
      <c r="G4" s="745"/>
      <c r="H4" s="745"/>
      <c r="I4" s="745"/>
      <c r="J4" s="745"/>
      <c r="K4" s="745"/>
      <c r="L4" s="745"/>
      <c r="M4" s="745"/>
      <c r="N4" s="746"/>
    </row>
    <row r="5" spans="1:16384" s="494" customFormat="1" ht="46.5" customHeight="1">
      <c r="A5" s="490" t="s">
        <v>0</v>
      </c>
      <c r="B5" s="490" t="s">
        <v>41</v>
      </c>
      <c r="C5" s="490" t="s">
        <v>2</v>
      </c>
      <c r="D5" s="490" t="s">
        <v>3</v>
      </c>
      <c r="E5" s="490" t="s">
        <v>189</v>
      </c>
      <c r="F5" s="490" t="s">
        <v>190</v>
      </c>
      <c r="G5" s="490" t="s">
        <v>15</v>
      </c>
      <c r="H5" s="490" t="s">
        <v>191</v>
      </c>
      <c r="I5" s="434" t="s">
        <v>98</v>
      </c>
      <c r="J5" s="434" t="s">
        <v>47</v>
      </c>
      <c r="K5" s="434" t="s">
        <v>27</v>
      </c>
      <c r="L5" s="491" t="s">
        <v>114</v>
      </c>
      <c r="M5" s="434" t="s">
        <v>192</v>
      </c>
      <c r="N5" s="492" t="s">
        <v>8</v>
      </c>
      <c r="O5" s="493"/>
      <c r="P5" s="493"/>
      <c r="Q5" s="493"/>
    </row>
    <row r="6" spans="1:16384" ht="26.25" customHeight="1">
      <c r="A6" s="377">
        <v>1</v>
      </c>
      <c r="B6" s="317" t="str">
        <f>'Nursery Combain Plan'!B5</f>
        <v>آماده ساختن وپلات بندی زمین قوریه</v>
      </c>
      <c r="C6" s="71" t="str">
        <f>'Nursery Combain Plan'!C5</f>
        <v>متر مربع</v>
      </c>
      <c r="D6" s="392">
        <f>'Nursery Combain Plan'!D5</f>
        <v>104000</v>
      </c>
      <c r="E6" s="392">
        <f>'Nursery Combain Plan'!E5</f>
        <v>80</v>
      </c>
      <c r="F6" s="392">
        <f>'Nursery Combain Plan'!F5</f>
        <v>5</v>
      </c>
      <c r="G6" s="392">
        <f>'Nursery Combain Plan'!G5</f>
        <v>1300</v>
      </c>
      <c r="H6" s="392">
        <f>'Nursery Combain Plan'!H5</f>
        <v>520000</v>
      </c>
      <c r="I6" s="392">
        <f>'Nursery Combain Plan'!I5</f>
        <v>0</v>
      </c>
      <c r="J6" s="392">
        <f>'Nursery Combain Plan'!J5</f>
        <v>285000</v>
      </c>
      <c r="K6" s="392">
        <f>'Nursery Combain Plan'!K5</f>
        <v>0</v>
      </c>
      <c r="L6" s="392">
        <f>'Nursery Combain Plan'!L5</f>
        <v>235000</v>
      </c>
      <c r="M6" s="392">
        <f>H6/74.4</f>
        <v>6989.2473118279568</v>
      </c>
      <c r="N6" s="392"/>
    </row>
    <row r="7" spans="1:16384" ht="26.25" customHeight="1">
      <c r="A7" s="377">
        <v>2</v>
      </c>
      <c r="B7" s="317" t="str">
        <f>'Nursery Combain Plan'!B6</f>
        <v>کشت تخم درختان (ارغوان، بید روسی، اکاسی گل دار، بادام ومورپان) در ساحه آزاد</v>
      </c>
      <c r="C7" s="71" t="str">
        <f>'Nursery Combain Plan'!C6</f>
        <v>متر مربع</v>
      </c>
      <c r="D7" s="392">
        <f>'Nursery Combain Plan'!D6</f>
        <v>107000</v>
      </c>
      <c r="E7" s="392">
        <f>'Nursery Combain Plan'!E6</f>
        <v>300</v>
      </c>
      <c r="F7" s="392">
        <f>'Nursery Combain Plan'!F6</f>
        <v>1.3333333333333333</v>
      </c>
      <c r="G7" s="392">
        <f>'Nursery Combain Plan'!G6</f>
        <v>356.66666666666669</v>
      </c>
      <c r="H7" s="392">
        <f>'Nursery Combain Plan'!H6</f>
        <v>142666.66666666666</v>
      </c>
      <c r="I7" s="392">
        <f>'Nursery Combain Plan'!I6</f>
        <v>0</v>
      </c>
      <c r="J7" s="392">
        <f>'Nursery Combain Plan'!J6</f>
        <v>0</v>
      </c>
      <c r="K7" s="392">
        <f>'Nursery Combain Plan'!K6</f>
        <v>0</v>
      </c>
      <c r="L7" s="392">
        <f>'Nursery Combain Plan'!L6</f>
        <v>142666.66666666666</v>
      </c>
      <c r="M7" s="392">
        <f t="shared" ref="M7:M11" si="0">H7/74.4</f>
        <v>1917.5627240143367</v>
      </c>
      <c r="N7" s="392"/>
    </row>
    <row r="8" spans="1:16384" ht="26.25" customHeight="1">
      <c r="A8" s="377">
        <v>3</v>
      </c>
      <c r="B8" s="317" t="str">
        <f>'Nursery Combain Plan'!B7</f>
        <v>پرکاری و بذر خریطه های پلاستیکی</v>
      </c>
      <c r="C8" s="71" t="str">
        <f>'Nursery Combain Plan'!C7</f>
        <v>خریطه</v>
      </c>
      <c r="D8" s="392">
        <f>'Nursery Combain Plan'!D7</f>
        <v>77000</v>
      </c>
      <c r="E8" s="392">
        <f>'Nursery Combain Plan'!E7</f>
        <v>250</v>
      </c>
      <c r="F8" s="392">
        <f>'Nursery Combain Plan'!F7</f>
        <v>1.6</v>
      </c>
      <c r="G8" s="392">
        <f>'Nursery Combain Plan'!G7</f>
        <v>308</v>
      </c>
      <c r="H8" s="392">
        <f>'Nursery Combain Plan'!H7</f>
        <v>123200</v>
      </c>
      <c r="I8" s="392">
        <f>'Nursery Combain Plan'!I7</f>
        <v>0</v>
      </c>
      <c r="J8" s="392">
        <f>'Nursery Combain Plan'!J7</f>
        <v>0</v>
      </c>
      <c r="K8" s="392">
        <f>'Nursery Combain Plan'!K7</f>
        <v>0</v>
      </c>
      <c r="L8" s="392">
        <f>'Nursery Combain Plan'!L7</f>
        <v>123200</v>
      </c>
      <c r="M8" s="392">
        <f t="shared" si="0"/>
        <v>1655.9139784946235</v>
      </c>
      <c r="N8" s="392"/>
    </row>
    <row r="9" spans="1:16384" ht="26.25" customHeight="1">
      <c r="A9" s="377">
        <v>4</v>
      </c>
      <c r="B9" s="317" t="str">
        <f>'Nursery Combain Plan'!B8</f>
        <v>خیشاوه و نرم کاری زمین قوریه</v>
      </c>
      <c r="C9" s="71" t="str">
        <f>'Nursery Combain Plan'!C8</f>
        <v>متر مربع</v>
      </c>
      <c r="D9" s="392">
        <f>'Nursery Combain Plan'!D8</f>
        <v>304000</v>
      </c>
      <c r="E9" s="392">
        <f>'Nursery Combain Plan'!E8</f>
        <v>80</v>
      </c>
      <c r="F9" s="392">
        <f>'Nursery Combain Plan'!F8</f>
        <v>5</v>
      </c>
      <c r="G9" s="392">
        <f>'Nursery Combain Plan'!G8</f>
        <v>3800</v>
      </c>
      <c r="H9" s="392">
        <f>'Nursery Combain Plan'!H8</f>
        <v>1520000</v>
      </c>
      <c r="I9" s="392">
        <f>'Nursery Combain Plan'!I8</f>
        <v>0</v>
      </c>
      <c r="J9" s="392">
        <f>'Nursery Combain Plan'!J8</f>
        <v>625000</v>
      </c>
      <c r="K9" s="392">
        <f>'Nursery Combain Plan'!K8</f>
        <v>515000</v>
      </c>
      <c r="L9" s="392">
        <f>'Nursery Combain Plan'!L8</f>
        <v>380000</v>
      </c>
      <c r="M9" s="392">
        <f t="shared" si="0"/>
        <v>20430.107526881719</v>
      </c>
      <c r="N9" s="392"/>
    </row>
    <row r="10" spans="1:16384" ht="26.25" customHeight="1">
      <c r="A10" s="377">
        <v>5</v>
      </c>
      <c r="B10" s="317" t="str">
        <f>'Nursery Combain Plan'!B9</f>
        <v xml:space="preserve">یکه کاری نهال </v>
      </c>
      <c r="C10" s="71" t="str">
        <f>'Nursery Combain Plan'!C9</f>
        <v>اصله</v>
      </c>
      <c r="D10" s="392">
        <f>'Nursery Combain Plan'!D9</f>
        <v>183000</v>
      </c>
      <c r="E10" s="392">
        <f>'Nursery Combain Plan'!E9</f>
        <v>250</v>
      </c>
      <c r="F10" s="392">
        <f>'Nursery Combain Plan'!F9</f>
        <v>1.6</v>
      </c>
      <c r="G10" s="392">
        <f>'Nursery Combain Plan'!G9</f>
        <v>732</v>
      </c>
      <c r="H10" s="392">
        <f>'Nursery Combain Plan'!H9</f>
        <v>292800</v>
      </c>
      <c r="I10" s="392">
        <f>'Nursery Combain Plan'!I9</f>
        <v>0</v>
      </c>
      <c r="J10" s="392">
        <f>'Nursery Combain Plan'!J9</f>
        <v>120000</v>
      </c>
      <c r="K10" s="392">
        <f>'Nursery Combain Plan'!K9</f>
        <v>0</v>
      </c>
      <c r="L10" s="392">
        <f>'Nursery Combain Plan'!L9</f>
        <v>172800</v>
      </c>
      <c r="M10" s="392">
        <f t="shared" si="0"/>
        <v>3935.4838709677415</v>
      </c>
      <c r="N10" s="392"/>
    </row>
    <row r="11" spans="1:16384" s="393" customFormat="1" ht="26.25" customHeight="1">
      <c r="A11" s="495">
        <v>6</v>
      </c>
      <c r="B11" s="429" t="str">
        <f>'Nursery Combain Plan'!B10</f>
        <v xml:space="preserve">تهیه کمپوست </v>
      </c>
      <c r="C11" s="496" t="str">
        <f>'Nursery Combain Plan'!C10</f>
        <v>مترمکعب</v>
      </c>
      <c r="D11" s="497">
        <f>'Nursery Combain Plan'!D10</f>
        <v>159</v>
      </c>
      <c r="E11" s="497">
        <f>'Nursery Combain Plan'!E10</f>
        <v>1</v>
      </c>
      <c r="F11" s="497">
        <f>'Nursery Combain Plan'!F10</f>
        <v>400</v>
      </c>
      <c r="G11" s="497">
        <f>'Nursery Combain Plan'!G10</f>
        <v>159</v>
      </c>
      <c r="H11" s="497">
        <f>'Nursery Combain Plan'!H10</f>
        <v>63600</v>
      </c>
      <c r="I11" s="392">
        <f>'Nursery Combain Plan'!I10</f>
        <v>0</v>
      </c>
      <c r="J11" s="392">
        <f>'Nursery Combain Plan'!J10</f>
        <v>0</v>
      </c>
      <c r="K11" s="392">
        <f>'Nursery Combain Plan'!K10</f>
        <v>37600</v>
      </c>
      <c r="L11" s="392">
        <f>'Nursery Combain Plan'!L10</f>
        <v>26000</v>
      </c>
      <c r="M11" s="392">
        <f t="shared" si="0"/>
        <v>854.83870967741927</v>
      </c>
      <c r="N11" s="497"/>
    </row>
    <row r="12" spans="1:16384" s="503" customFormat="1" ht="26.25" customHeight="1">
      <c r="A12" s="377">
        <v>7</v>
      </c>
      <c r="B12" s="317" t="str">
        <f>'Nursery Combain Plan'!B11</f>
        <v xml:space="preserve">کشیدن وبسته بندی نهال </v>
      </c>
      <c r="C12" s="71" t="str">
        <f>'Nursery Combain Plan'!C11</f>
        <v>اصله</v>
      </c>
      <c r="D12" s="392">
        <f>'Nursery Combain Plan'!D11</f>
        <v>183000</v>
      </c>
      <c r="E12" s="392">
        <f>'Nursery Combain Plan'!E11</f>
        <v>60</v>
      </c>
      <c r="F12" s="392">
        <f>'Nursery Combain Plan'!F11</f>
        <v>6.666666666666667</v>
      </c>
      <c r="G12" s="392">
        <f>'Nursery Combain Plan'!G11</f>
        <v>3050</v>
      </c>
      <c r="H12" s="392">
        <f>'Nursery Combain Plan'!H11</f>
        <v>1220000</v>
      </c>
      <c r="I12" s="392">
        <f>'Nursery Combain Plan'!I11</f>
        <v>86666.666666666686</v>
      </c>
      <c r="J12" s="392">
        <f>'Nursery Combain Plan'!J11</f>
        <v>0</v>
      </c>
      <c r="K12" s="392">
        <f>'Nursery Combain Plan'!K11</f>
        <v>0</v>
      </c>
      <c r="L12" s="392">
        <f>'Nursery Combain Plan'!L11</f>
        <v>1133333.3333333335</v>
      </c>
      <c r="M12" s="392">
        <f>H12/74.4</f>
        <v>16397.84946236559</v>
      </c>
      <c r="N12" s="317"/>
      <c r="O12" s="502"/>
      <c r="P12" s="502"/>
      <c r="Q12" s="502"/>
      <c r="R12" s="502"/>
      <c r="S12" s="502"/>
      <c r="T12" s="502"/>
      <c r="U12" s="502"/>
      <c r="V12" s="502"/>
      <c r="W12" s="502"/>
      <c r="X12" s="502"/>
      <c r="Y12" s="502"/>
      <c r="Z12" s="502"/>
      <c r="AA12" s="502"/>
      <c r="AB12" s="502"/>
      <c r="AC12" s="502"/>
      <c r="AD12" s="502"/>
      <c r="AE12" s="502"/>
      <c r="AF12" s="502"/>
      <c r="AG12" s="502"/>
      <c r="AH12" s="502"/>
      <c r="AI12" s="502"/>
      <c r="AJ12" s="502"/>
      <c r="AK12" s="502"/>
      <c r="AL12" s="502"/>
      <c r="AM12" s="502"/>
      <c r="AN12" s="502"/>
      <c r="AO12" s="502"/>
      <c r="AP12" s="502"/>
      <c r="AQ12" s="502"/>
      <c r="AR12" s="502"/>
      <c r="AS12" s="502"/>
      <c r="AT12" s="502"/>
      <c r="AU12" s="502"/>
      <c r="AV12" s="502"/>
      <c r="AW12" s="502"/>
      <c r="AX12" s="502"/>
      <c r="AY12" s="502"/>
      <c r="AZ12" s="502"/>
      <c r="BA12" s="502"/>
      <c r="BB12" s="502"/>
      <c r="BC12" s="502"/>
      <c r="BD12" s="502"/>
      <c r="BE12" s="502"/>
      <c r="BF12" s="502"/>
      <c r="BG12" s="502"/>
      <c r="BH12" s="502"/>
      <c r="BI12" s="502"/>
      <c r="BJ12" s="502"/>
      <c r="BK12" s="502"/>
      <c r="BL12" s="502"/>
      <c r="BM12" s="502"/>
      <c r="BN12" s="502"/>
      <c r="BO12" s="502"/>
      <c r="BP12" s="502"/>
      <c r="BQ12" s="502"/>
      <c r="BR12" s="502"/>
      <c r="BS12" s="502"/>
      <c r="BT12" s="502"/>
      <c r="BU12" s="502"/>
      <c r="BV12" s="502"/>
      <c r="BW12" s="502"/>
      <c r="BX12" s="502"/>
      <c r="BY12" s="502"/>
      <c r="BZ12" s="502"/>
      <c r="CA12" s="502"/>
      <c r="CB12" s="502"/>
      <c r="CC12" s="502"/>
      <c r="CD12" s="502"/>
      <c r="CE12" s="502"/>
      <c r="CF12" s="502"/>
      <c r="CG12" s="502"/>
      <c r="CH12" s="502"/>
      <c r="CI12" s="502"/>
      <c r="CJ12" s="502"/>
      <c r="CK12" s="502"/>
      <c r="CL12" s="502"/>
      <c r="CM12" s="502"/>
      <c r="CN12" s="502"/>
      <c r="CO12" s="502"/>
      <c r="CP12" s="502"/>
      <c r="CQ12" s="502"/>
      <c r="CR12" s="502"/>
      <c r="CS12" s="502"/>
      <c r="CT12" s="502"/>
      <c r="CU12" s="502"/>
      <c r="CV12" s="502"/>
      <c r="CW12" s="502"/>
      <c r="CX12" s="502"/>
      <c r="CY12" s="502"/>
      <c r="CZ12" s="502"/>
      <c r="DA12" s="502"/>
      <c r="DB12" s="502"/>
      <c r="DC12" s="502"/>
      <c r="DD12" s="502"/>
      <c r="DE12" s="502"/>
      <c r="DF12" s="502"/>
      <c r="DG12" s="502"/>
      <c r="DH12" s="502"/>
      <c r="DI12" s="502"/>
      <c r="DJ12" s="502"/>
      <c r="DK12" s="502"/>
      <c r="DL12" s="502"/>
      <c r="DM12" s="502"/>
      <c r="DN12" s="502"/>
      <c r="DO12" s="502"/>
      <c r="DP12" s="502"/>
      <c r="DQ12" s="502"/>
      <c r="DR12" s="502"/>
      <c r="DS12" s="502"/>
      <c r="DT12" s="502"/>
      <c r="DU12" s="502"/>
      <c r="DV12" s="502"/>
      <c r="DW12" s="502"/>
      <c r="DX12" s="502"/>
      <c r="DY12" s="502"/>
      <c r="DZ12" s="502"/>
      <c r="EA12" s="502"/>
      <c r="EB12" s="502"/>
      <c r="EC12" s="502"/>
      <c r="ED12" s="502"/>
      <c r="EE12" s="502"/>
      <c r="EF12" s="502"/>
      <c r="EG12" s="502"/>
      <c r="EH12" s="502"/>
      <c r="EI12" s="502"/>
      <c r="EJ12" s="502"/>
      <c r="EK12" s="502"/>
      <c r="EL12" s="502"/>
      <c r="EM12" s="502"/>
      <c r="EN12" s="502"/>
      <c r="EO12" s="502"/>
      <c r="EP12" s="502"/>
      <c r="EQ12" s="502"/>
      <c r="ER12" s="502"/>
      <c r="ES12" s="502"/>
      <c r="ET12" s="502"/>
      <c r="EU12" s="502"/>
      <c r="EV12" s="502"/>
      <c r="EW12" s="502"/>
      <c r="EX12" s="502"/>
      <c r="EY12" s="502"/>
      <c r="EZ12" s="502"/>
      <c r="FA12" s="502"/>
      <c r="FB12" s="502"/>
      <c r="FC12" s="502"/>
      <c r="FD12" s="502"/>
      <c r="FE12" s="502"/>
      <c r="FF12" s="502"/>
      <c r="FG12" s="502"/>
      <c r="FH12" s="502"/>
      <c r="FI12" s="502"/>
      <c r="FJ12" s="502"/>
      <c r="FK12" s="502"/>
      <c r="FL12" s="502"/>
      <c r="FM12" s="502"/>
      <c r="FN12" s="502"/>
      <c r="FO12" s="502"/>
      <c r="FP12" s="502"/>
      <c r="FQ12" s="502"/>
      <c r="FR12" s="502"/>
      <c r="FS12" s="502"/>
      <c r="FT12" s="502"/>
      <c r="FU12" s="502"/>
      <c r="FV12" s="502"/>
      <c r="FW12" s="502"/>
      <c r="FX12" s="502"/>
      <c r="FY12" s="502"/>
      <c r="FZ12" s="502"/>
      <c r="GA12" s="502"/>
      <c r="GB12" s="502"/>
      <c r="GC12" s="502"/>
      <c r="GD12" s="502"/>
      <c r="GE12" s="502"/>
      <c r="GF12" s="502"/>
      <c r="GG12" s="502"/>
      <c r="GH12" s="502"/>
      <c r="GI12" s="502"/>
      <c r="GJ12" s="502"/>
      <c r="GK12" s="502"/>
      <c r="GL12" s="502"/>
      <c r="GM12" s="502"/>
      <c r="GN12" s="502"/>
      <c r="GO12" s="502"/>
      <c r="GP12" s="502"/>
      <c r="GQ12" s="502"/>
      <c r="GR12" s="502"/>
      <c r="GS12" s="502"/>
      <c r="GT12" s="502"/>
      <c r="GU12" s="502"/>
      <c r="GV12" s="502"/>
      <c r="GW12" s="502"/>
      <c r="GX12" s="502"/>
      <c r="GY12" s="502"/>
      <c r="GZ12" s="502"/>
      <c r="HA12" s="502"/>
      <c r="HB12" s="502"/>
      <c r="HC12" s="502"/>
      <c r="HD12" s="502"/>
      <c r="HE12" s="502"/>
      <c r="HF12" s="502"/>
      <c r="HG12" s="502"/>
      <c r="HH12" s="502"/>
      <c r="HI12" s="502"/>
      <c r="HJ12" s="502"/>
      <c r="HK12" s="502"/>
      <c r="HL12" s="502"/>
      <c r="HM12" s="502"/>
      <c r="HN12" s="502"/>
      <c r="HO12" s="502"/>
      <c r="HP12" s="502"/>
      <c r="HQ12" s="502"/>
      <c r="HR12" s="502"/>
      <c r="HS12" s="502"/>
      <c r="HT12" s="502"/>
      <c r="HU12" s="502"/>
      <c r="HV12" s="502"/>
      <c r="HW12" s="502"/>
      <c r="HX12" s="502"/>
      <c r="HY12" s="502"/>
      <c r="HZ12" s="502"/>
      <c r="IA12" s="502"/>
      <c r="IB12" s="502"/>
      <c r="IC12" s="502"/>
      <c r="ID12" s="502"/>
      <c r="IE12" s="502"/>
      <c r="IF12" s="502"/>
      <c r="IG12" s="502"/>
      <c r="IH12" s="502"/>
      <c r="II12" s="502"/>
      <c r="IJ12" s="502"/>
      <c r="IK12" s="502"/>
      <c r="IL12" s="502"/>
      <c r="IM12" s="502"/>
      <c r="IN12" s="502"/>
      <c r="IO12" s="502"/>
      <c r="IP12" s="502"/>
      <c r="IQ12" s="502"/>
      <c r="IR12" s="502"/>
      <c r="IS12" s="502"/>
      <c r="IT12" s="502"/>
      <c r="IU12" s="502"/>
      <c r="IV12" s="502"/>
      <c r="IW12" s="502"/>
      <c r="IX12" s="502"/>
      <c r="IY12" s="502"/>
      <c r="IZ12" s="502"/>
      <c r="JA12" s="502"/>
      <c r="JB12" s="502"/>
      <c r="JC12" s="502"/>
      <c r="JD12" s="502"/>
      <c r="JE12" s="502"/>
      <c r="JF12" s="502"/>
      <c r="JG12" s="502"/>
      <c r="JH12" s="502"/>
      <c r="JI12" s="502"/>
      <c r="JJ12" s="502"/>
      <c r="JK12" s="502"/>
      <c r="JL12" s="502"/>
      <c r="JM12" s="502"/>
      <c r="JN12" s="502"/>
      <c r="JO12" s="502"/>
      <c r="JP12" s="502"/>
      <c r="JQ12" s="502"/>
      <c r="JR12" s="502"/>
      <c r="JS12" s="502"/>
      <c r="JT12" s="502"/>
      <c r="JU12" s="502"/>
      <c r="JV12" s="502"/>
      <c r="JW12" s="502"/>
      <c r="JX12" s="502"/>
      <c r="JY12" s="502"/>
      <c r="JZ12" s="502"/>
      <c r="KA12" s="502"/>
      <c r="KB12" s="502"/>
      <c r="KC12" s="502"/>
      <c r="KD12" s="502"/>
      <c r="KE12" s="502"/>
      <c r="KF12" s="502"/>
      <c r="KG12" s="502"/>
      <c r="KH12" s="502"/>
      <c r="KI12" s="502"/>
      <c r="KJ12" s="502"/>
      <c r="KK12" s="502"/>
      <c r="KL12" s="502"/>
      <c r="KM12" s="502"/>
      <c r="KN12" s="502"/>
      <c r="KO12" s="502"/>
      <c r="KP12" s="502"/>
      <c r="KQ12" s="502"/>
      <c r="KR12" s="502"/>
      <c r="KS12" s="502"/>
      <c r="KT12" s="502"/>
      <c r="KU12" s="502"/>
      <c r="KV12" s="502"/>
      <c r="KW12" s="502"/>
      <c r="KX12" s="502"/>
      <c r="KY12" s="502"/>
      <c r="KZ12" s="502"/>
      <c r="LA12" s="502"/>
      <c r="LB12" s="502"/>
      <c r="LC12" s="502"/>
      <c r="LD12" s="502"/>
      <c r="LE12" s="502"/>
      <c r="LF12" s="502"/>
      <c r="LG12" s="502"/>
      <c r="LH12" s="502"/>
      <c r="LI12" s="502"/>
      <c r="LJ12" s="502"/>
      <c r="LK12" s="502"/>
      <c r="LL12" s="502"/>
      <c r="LM12" s="502"/>
      <c r="LN12" s="502"/>
      <c r="LO12" s="502"/>
      <c r="LP12" s="502"/>
      <c r="LQ12" s="502"/>
      <c r="LR12" s="502"/>
      <c r="LS12" s="502"/>
      <c r="LT12" s="502"/>
      <c r="LU12" s="502"/>
      <c r="LV12" s="502"/>
      <c r="LW12" s="502"/>
      <c r="LX12" s="502"/>
      <c r="LY12" s="502"/>
      <c r="LZ12" s="502"/>
      <c r="MA12" s="502"/>
      <c r="MB12" s="502"/>
      <c r="MC12" s="502"/>
      <c r="MD12" s="502"/>
      <c r="ME12" s="502"/>
      <c r="MF12" s="502"/>
      <c r="MG12" s="502"/>
      <c r="MH12" s="502"/>
      <c r="MI12" s="502"/>
      <c r="MJ12" s="502"/>
      <c r="MK12" s="502"/>
      <c r="ML12" s="502"/>
      <c r="MM12" s="502"/>
      <c r="MN12" s="502"/>
      <c r="MO12" s="502"/>
      <c r="MP12" s="502"/>
      <c r="MQ12" s="502"/>
      <c r="MR12" s="502"/>
      <c r="MS12" s="502"/>
      <c r="MT12" s="502"/>
      <c r="MU12" s="502"/>
      <c r="MV12" s="502"/>
      <c r="MW12" s="502"/>
      <c r="MX12" s="502"/>
      <c r="MY12" s="502"/>
      <c r="MZ12" s="502"/>
      <c r="NA12" s="502"/>
      <c r="NB12" s="502"/>
      <c r="NC12" s="502"/>
      <c r="ND12" s="502"/>
      <c r="NE12" s="502"/>
      <c r="NF12" s="502"/>
      <c r="NG12" s="502"/>
      <c r="NH12" s="502"/>
      <c r="NI12" s="502"/>
      <c r="NJ12" s="502"/>
      <c r="NK12" s="502"/>
      <c r="NL12" s="502"/>
      <c r="NM12" s="502"/>
      <c r="NN12" s="502"/>
      <c r="NO12" s="502"/>
      <c r="NP12" s="502"/>
      <c r="NQ12" s="502"/>
      <c r="NR12" s="502"/>
      <c r="NS12" s="502"/>
      <c r="NT12" s="502"/>
      <c r="NU12" s="502"/>
      <c r="NV12" s="502"/>
      <c r="NW12" s="502"/>
      <c r="NX12" s="502"/>
      <c r="NY12" s="502"/>
      <c r="NZ12" s="502"/>
      <c r="OA12" s="502"/>
      <c r="OB12" s="502"/>
      <c r="OC12" s="502"/>
      <c r="OD12" s="502"/>
      <c r="OE12" s="502"/>
      <c r="OF12" s="502"/>
      <c r="OG12" s="502"/>
      <c r="OH12" s="502"/>
      <c r="OI12" s="502"/>
      <c r="OJ12" s="502"/>
      <c r="OK12" s="502"/>
      <c r="OL12" s="502"/>
      <c r="OM12" s="502"/>
      <c r="ON12" s="502"/>
      <c r="OO12" s="502"/>
      <c r="OP12" s="502"/>
      <c r="OQ12" s="502"/>
      <c r="OR12" s="502"/>
      <c r="OS12" s="502"/>
      <c r="OT12" s="502"/>
      <c r="OU12" s="502"/>
      <c r="OV12" s="502"/>
      <c r="OW12" s="502"/>
      <c r="OX12" s="502"/>
      <c r="OY12" s="502"/>
      <c r="OZ12" s="502"/>
      <c r="PA12" s="502"/>
      <c r="PB12" s="502"/>
      <c r="PC12" s="502"/>
      <c r="PD12" s="502"/>
      <c r="PE12" s="502"/>
      <c r="PF12" s="502"/>
      <c r="PG12" s="502"/>
      <c r="PH12" s="502"/>
      <c r="PI12" s="502"/>
      <c r="PJ12" s="502"/>
      <c r="PK12" s="502"/>
      <c r="PL12" s="502"/>
      <c r="PM12" s="502"/>
      <c r="PN12" s="502"/>
      <c r="PO12" s="502"/>
      <c r="PP12" s="502"/>
      <c r="PQ12" s="502"/>
      <c r="PR12" s="502"/>
      <c r="PS12" s="502"/>
      <c r="PT12" s="502"/>
      <c r="PU12" s="502"/>
      <c r="PV12" s="502"/>
      <c r="PW12" s="502"/>
      <c r="PX12" s="502"/>
      <c r="PY12" s="502"/>
      <c r="PZ12" s="502"/>
      <c r="QA12" s="502"/>
      <c r="QB12" s="502"/>
      <c r="QC12" s="502"/>
      <c r="QD12" s="502"/>
      <c r="QE12" s="502"/>
      <c r="QF12" s="502"/>
      <c r="QG12" s="502"/>
      <c r="QH12" s="502"/>
      <c r="QI12" s="502"/>
      <c r="QJ12" s="502"/>
      <c r="QK12" s="502"/>
      <c r="QL12" s="502"/>
      <c r="QM12" s="502"/>
      <c r="QN12" s="502"/>
      <c r="QO12" s="502"/>
      <c r="QP12" s="502"/>
      <c r="QQ12" s="502"/>
      <c r="QR12" s="502"/>
      <c r="QS12" s="502"/>
      <c r="QT12" s="502"/>
      <c r="QU12" s="502"/>
      <c r="QV12" s="502"/>
      <c r="QW12" s="502"/>
      <c r="QX12" s="502"/>
      <c r="QY12" s="502"/>
      <c r="QZ12" s="502"/>
      <c r="RA12" s="502"/>
      <c r="RB12" s="502"/>
      <c r="RC12" s="502"/>
      <c r="RD12" s="502"/>
      <c r="RE12" s="502"/>
      <c r="RF12" s="502"/>
      <c r="RG12" s="502"/>
      <c r="RH12" s="502"/>
      <c r="RI12" s="502"/>
      <c r="RJ12" s="502"/>
      <c r="RK12" s="502"/>
      <c r="RL12" s="502"/>
      <c r="RM12" s="502"/>
      <c r="RN12" s="502"/>
      <c r="RO12" s="502"/>
      <c r="RP12" s="502"/>
      <c r="RQ12" s="502"/>
      <c r="RR12" s="502"/>
      <c r="RS12" s="502"/>
      <c r="RT12" s="502"/>
      <c r="RU12" s="502"/>
      <c r="RV12" s="502"/>
      <c r="RW12" s="502"/>
      <c r="RX12" s="502"/>
      <c r="RY12" s="502"/>
      <c r="RZ12" s="502"/>
      <c r="SA12" s="502"/>
      <c r="SB12" s="502"/>
      <c r="SC12" s="502"/>
      <c r="SD12" s="502"/>
      <c r="SE12" s="502"/>
      <c r="SF12" s="502"/>
      <c r="SG12" s="502"/>
      <c r="SH12" s="502"/>
      <c r="SI12" s="502"/>
      <c r="SJ12" s="502"/>
      <c r="SK12" s="502"/>
      <c r="SL12" s="502"/>
      <c r="SM12" s="502"/>
      <c r="SN12" s="502"/>
      <c r="SO12" s="502"/>
      <c r="SP12" s="502"/>
      <c r="SQ12" s="502"/>
      <c r="SR12" s="502"/>
      <c r="SS12" s="502"/>
      <c r="ST12" s="502"/>
      <c r="SU12" s="502"/>
      <c r="SV12" s="502"/>
      <c r="SW12" s="502"/>
      <c r="SX12" s="502"/>
      <c r="SY12" s="502"/>
      <c r="SZ12" s="502"/>
      <c r="TA12" s="502"/>
      <c r="TB12" s="502"/>
      <c r="TC12" s="502"/>
      <c r="TD12" s="502"/>
      <c r="TE12" s="502"/>
      <c r="TF12" s="502"/>
      <c r="TG12" s="502"/>
      <c r="TH12" s="502"/>
      <c r="TI12" s="502"/>
      <c r="TJ12" s="502"/>
      <c r="TK12" s="502"/>
      <c r="TL12" s="502"/>
      <c r="TM12" s="502"/>
      <c r="TN12" s="502"/>
      <c r="TO12" s="502"/>
      <c r="TP12" s="502"/>
      <c r="TQ12" s="502"/>
      <c r="TR12" s="502"/>
      <c r="TS12" s="502"/>
      <c r="TT12" s="502"/>
      <c r="TU12" s="502"/>
      <c r="TV12" s="502"/>
      <c r="TW12" s="502"/>
      <c r="TX12" s="502"/>
      <c r="TY12" s="502"/>
      <c r="TZ12" s="502"/>
      <c r="UA12" s="502"/>
      <c r="UB12" s="502"/>
      <c r="UC12" s="502"/>
      <c r="UD12" s="502"/>
      <c r="UE12" s="502"/>
      <c r="UF12" s="502"/>
      <c r="UG12" s="502"/>
      <c r="UH12" s="502"/>
      <c r="UI12" s="502"/>
      <c r="UJ12" s="502"/>
      <c r="UK12" s="502"/>
      <c r="UL12" s="502"/>
      <c r="UM12" s="502"/>
      <c r="UN12" s="502"/>
      <c r="UO12" s="502"/>
      <c r="UP12" s="502"/>
      <c r="UQ12" s="502"/>
      <c r="UR12" s="502"/>
      <c r="US12" s="502"/>
      <c r="UT12" s="502"/>
      <c r="UU12" s="502"/>
      <c r="UV12" s="502"/>
      <c r="UW12" s="502"/>
      <c r="UX12" s="502"/>
      <c r="UY12" s="502"/>
      <c r="UZ12" s="502"/>
      <c r="VA12" s="502"/>
      <c r="VB12" s="502"/>
      <c r="VC12" s="502"/>
      <c r="VD12" s="502"/>
      <c r="VE12" s="502"/>
      <c r="VF12" s="502"/>
      <c r="VG12" s="502"/>
      <c r="VH12" s="502"/>
      <c r="VI12" s="502"/>
      <c r="VJ12" s="502"/>
      <c r="VK12" s="502"/>
      <c r="VL12" s="502"/>
      <c r="VM12" s="502"/>
      <c r="VN12" s="502"/>
      <c r="VO12" s="502"/>
      <c r="VP12" s="502"/>
      <c r="VQ12" s="502"/>
      <c r="VR12" s="502"/>
      <c r="VS12" s="502"/>
      <c r="VT12" s="502"/>
      <c r="VU12" s="502"/>
      <c r="VV12" s="502"/>
      <c r="VW12" s="502"/>
      <c r="VX12" s="502"/>
      <c r="VY12" s="502"/>
      <c r="VZ12" s="502"/>
      <c r="WA12" s="502"/>
      <c r="WB12" s="502"/>
      <c r="WC12" s="502"/>
      <c r="WD12" s="502"/>
      <c r="WE12" s="502"/>
      <c r="WF12" s="502"/>
      <c r="WG12" s="502"/>
      <c r="WH12" s="502"/>
      <c r="WI12" s="502"/>
      <c r="WJ12" s="502"/>
      <c r="WK12" s="502"/>
      <c r="WL12" s="502"/>
      <c r="WM12" s="502"/>
      <c r="WN12" s="502"/>
      <c r="WO12" s="502"/>
      <c r="WP12" s="502"/>
      <c r="WQ12" s="502"/>
      <c r="WR12" s="502"/>
      <c r="WS12" s="502"/>
      <c r="WT12" s="502"/>
      <c r="WU12" s="502"/>
      <c r="WV12" s="502"/>
      <c r="WW12" s="502"/>
      <c r="WX12" s="502"/>
      <c r="WY12" s="502"/>
      <c r="WZ12" s="502"/>
      <c r="XA12" s="502"/>
      <c r="XB12" s="502"/>
      <c r="XC12" s="502"/>
      <c r="XD12" s="502"/>
      <c r="XE12" s="502"/>
      <c r="XF12" s="502"/>
      <c r="XG12" s="502"/>
      <c r="XH12" s="502"/>
      <c r="XI12" s="502"/>
      <c r="XJ12" s="502"/>
      <c r="XK12" s="502"/>
      <c r="XL12" s="502"/>
      <c r="XM12" s="502"/>
      <c r="XN12" s="502"/>
      <c r="XO12" s="502"/>
      <c r="XP12" s="502"/>
      <c r="XQ12" s="502"/>
      <c r="XR12" s="502"/>
      <c r="XS12" s="502"/>
      <c r="XT12" s="502"/>
      <c r="XU12" s="502"/>
      <c r="XV12" s="502"/>
      <c r="XW12" s="502"/>
      <c r="XX12" s="502"/>
      <c r="XY12" s="502"/>
      <c r="XZ12" s="502"/>
      <c r="YA12" s="502"/>
      <c r="YB12" s="502"/>
      <c r="YC12" s="502"/>
      <c r="YD12" s="502"/>
      <c r="YE12" s="502"/>
      <c r="YF12" s="502"/>
      <c r="YG12" s="502"/>
      <c r="YH12" s="502"/>
      <c r="YI12" s="502"/>
      <c r="YJ12" s="502"/>
      <c r="YK12" s="502"/>
      <c r="YL12" s="502"/>
      <c r="YM12" s="502"/>
      <c r="YN12" s="502"/>
      <c r="YO12" s="502"/>
      <c r="YP12" s="502"/>
      <c r="YQ12" s="502"/>
      <c r="YR12" s="502"/>
      <c r="YS12" s="502"/>
      <c r="YT12" s="502"/>
      <c r="YU12" s="502"/>
      <c r="YV12" s="502"/>
      <c r="YW12" s="502"/>
      <c r="YX12" s="502"/>
      <c r="YY12" s="502"/>
      <c r="YZ12" s="502"/>
      <c r="ZA12" s="502"/>
      <c r="ZB12" s="502"/>
      <c r="ZC12" s="502"/>
      <c r="ZD12" s="502"/>
      <c r="ZE12" s="502"/>
      <c r="ZF12" s="502"/>
      <c r="ZG12" s="502"/>
      <c r="ZH12" s="502"/>
      <c r="ZI12" s="502"/>
      <c r="ZJ12" s="502"/>
      <c r="ZK12" s="502"/>
      <c r="ZL12" s="502"/>
      <c r="ZM12" s="502"/>
      <c r="ZN12" s="502"/>
      <c r="ZO12" s="502"/>
      <c r="ZP12" s="502"/>
      <c r="ZQ12" s="502"/>
      <c r="ZR12" s="502"/>
      <c r="ZS12" s="502"/>
      <c r="ZT12" s="502"/>
      <c r="ZU12" s="502"/>
      <c r="ZV12" s="502"/>
      <c r="ZW12" s="502"/>
      <c r="ZX12" s="502"/>
      <c r="ZY12" s="502"/>
      <c r="ZZ12" s="502"/>
      <c r="AAA12" s="502"/>
      <c r="AAB12" s="502"/>
      <c r="AAC12" s="502"/>
      <c r="AAD12" s="502"/>
      <c r="AAE12" s="502"/>
      <c r="AAF12" s="502"/>
      <c r="AAG12" s="502"/>
      <c r="AAH12" s="502"/>
      <c r="AAI12" s="502"/>
      <c r="AAJ12" s="502"/>
      <c r="AAK12" s="502"/>
      <c r="AAL12" s="502"/>
      <c r="AAM12" s="502"/>
      <c r="AAN12" s="502"/>
      <c r="AAO12" s="502"/>
      <c r="AAP12" s="502"/>
      <c r="AAQ12" s="502"/>
      <c r="AAR12" s="502"/>
      <c r="AAS12" s="502"/>
      <c r="AAT12" s="502"/>
      <c r="AAU12" s="502"/>
      <c r="AAV12" s="502"/>
      <c r="AAW12" s="502"/>
      <c r="AAX12" s="502"/>
      <c r="AAY12" s="502"/>
      <c r="AAZ12" s="502"/>
      <c r="ABA12" s="502"/>
      <c r="ABB12" s="502"/>
      <c r="ABC12" s="502"/>
      <c r="ABD12" s="502"/>
      <c r="ABE12" s="502"/>
      <c r="ABF12" s="502"/>
      <c r="ABG12" s="502"/>
      <c r="ABH12" s="502"/>
      <c r="ABI12" s="502"/>
      <c r="ABJ12" s="502"/>
      <c r="ABK12" s="502"/>
      <c r="ABL12" s="502"/>
      <c r="ABM12" s="502"/>
      <c r="ABN12" s="502"/>
      <c r="ABO12" s="502"/>
      <c r="ABP12" s="502"/>
      <c r="ABQ12" s="502"/>
      <c r="ABR12" s="502"/>
      <c r="ABS12" s="502"/>
      <c r="ABT12" s="502"/>
      <c r="ABU12" s="502"/>
      <c r="ABV12" s="502"/>
      <c r="ABW12" s="502"/>
      <c r="ABX12" s="502"/>
      <c r="ABY12" s="502"/>
      <c r="ABZ12" s="502"/>
      <c r="ACA12" s="502"/>
      <c r="ACB12" s="502"/>
      <c r="ACC12" s="502"/>
      <c r="ACD12" s="502"/>
      <c r="ACE12" s="502"/>
      <c r="ACF12" s="502"/>
      <c r="ACG12" s="502"/>
      <c r="ACH12" s="502"/>
      <c r="ACI12" s="502"/>
      <c r="ACJ12" s="502"/>
      <c r="ACK12" s="502"/>
      <c r="ACL12" s="502"/>
      <c r="ACM12" s="502"/>
      <c r="ACN12" s="502"/>
      <c r="ACO12" s="502"/>
      <c r="ACP12" s="502"/>
      <c r="ACQ12" s="502"/>
      <c r="ACR12" s="502"/>
      <c r="ACS12" s="502"/>
      <c r="ACT12" s="502"/>
      <c r="ACU12" s="502"/>
      <c r="ACV12" s="502"/>
      <c r="ACW12" s="502"/>
      <c r="ACX12" s="502"/>
      <c r="ACY12" s="502"/>
      <c r="ACZ12" s="502"/>
      <c r="ADA12" s="502"/>
      <c r="ADB12" s="502"/>
      <c r="ADC12" s="502"/>
      <c r="ADD12" s="502"/>
      <c r="ADE12" s="502"/>
      <c r="ADF12" s="502"/>
      <c r="ADG12" s="502"/>
      <c r="ADH12" s="502"/>
      <c r="ADI12" s="502"/>
      <c r="ADJ12" s="502"/>
      <c r="ADK12" s="502"/>
      <c r="ADL12" s="502"/>
      <c r="ADM12" s="502"/>
      <c r="ADN12" s="502"/>
      <c r="ADO12" s="502"/>
      <c r="ADP12" s="502"/>
      <c r="ADQ12" s="502"/>
      <c r="ADR12" s="502"/>
      <c r="ADS12" s="502"/>
      <c r="ADT12" s="502"/>
      <c r="ADU12" s="502"/>
      <c r="ADV12" s="502"/>
      <c r="ADW12" s="502"/>
      <c r="ADX12" s="502"/>
      <c r="ADY12" s="502"/>
      <c r="ADZ12" s="502"/>
      <c r="AEA12" s="502"/>
      <c r="AEB12" s="502"/>
      <c r="AEC12" s="502"/>
      <c r="AED12" s="502"/>
      <c r="AEE12" s="502"/>
      <c r="AEF12" s="502"/>
      <c r="AEG12" s="502"/>
      <c r="AEH12" s="502"/>
      <c r="AEI12" s="502"/>
      <c r="AEJ12" s="502"/>
      <c r="AEK12" s="502"/>
      <c r="AEL12" s="502"/>
      <c r="AEM12" s="502"/>
      <c r="AEN12" s="502"/>
      <c r="AEO12" s="502"/>
      <c r="AEP12" s="502"/>
      <c r="AEQ12" s="502"/>
      <c r="AER12" s="502"/>
      <c r="AES12" s="502"/>
      <c r="AET12" s="502"/>
      <c r="AEU12" s="502"/>
      <c r="AEV12" s="502"/>
      <c r="AEW12" s="502"/>
      <c r="AEX12" s="502"/>
      <c r="AEY12" s="502"/>
      <c r="AEZ12" s="502"/>
      <c r="AFA12" s="502"/>
      <c r="AFB12" s="502"/>
      <c r="AFC12" s="502"/>
      <c r="AFD12" s="502"/>
      <c r="AFE12" s="502"/>
      <c r="AFF12" s="502"/>
      <c r="AFG12" s="502"/>
      <c r="AFH12" s="502"/>
      <c r="AFI12" s="502"/>
      <c r="AFJ12" s="502"/>
      <c r="AFK12" s="502"/>
      <c r="AFL12" s="502"/>
      <c r="AFM12" s="502"/>
      <c r="AFN12" s="502"/>
      <c r="AFO12" s="502"/>
      <c r="AFP12" s="502"/>
      <c r="AFQ12" s="502"/>
      <c r="AFR12" s="502"/>
      <c r="AFS12" s="502"/>
      <c r="AFT12" s="502"/>
      <c r="AFU12" s="502"/>
      <c r="AFV12" s="502"/>
      <c r="AFW12" s="502"/>
      <c r="AFX12" s="502"/>
      <c r="AFY12" s="502"/>
      <c r="AFZ12" s="502"/>
      <c r="AGA12" s="502"/>
      <c r="AGB12" s="502"/>
      <c r="AGC12" s="502"/>
      <c r="AGD12" s="502"/>
      <c r="AGE12" s="502"/>
      <c r="AGF12" s="502"/>
      <c r="AGG12" s="502"/>
      <c r="AGH12" s="502"/>
      <c r="AGI12" s="502"/>
      <c r="AGJ12" s="502"/>
      <c r="AGK12" s="502"/>
      <c r="AGL12" s="502"/>
      <c r="AGM12" s="502"/>
      <c r="AGN12" s="502"/>
      <c r="AGO12" s="502"/>
      <c r="AGP12" s="502"/>
      <c r="AGQ12" s="502"/>
      <c r="AGR12" s="502"/>
      <c r="AGS12" s="502"/>
      <c r="AGT12" s="502"/>
      <c r="AGU12" s="502"/>
      <c r="AGV12" s="502"/>
      <c r="AGW12" s="502"/>
      <c r="AGX12" s="502"/>
      <c r="AGY12" s="502"/>
      <c r="AGZ12" s="502"/>
      <c r="AHA12" s="502"/>
      <c r="AHB12" s="502"/>
      <c r="AHC12" s="502"/>
      <c r="AHD12" s="502"/>
      <c r="AHE12" s="502"/>
      <c r="AHF12" s="502"/>
      <c r="AHG12" s="502"/>
      <c r="AHH12" s="502"/>
      <c r="AHI12" s="502"/>
      <c r="AHJ12" s="502"/>
      <c r="AHK12" s="502"/>
      <c r="AHL12" s="502"/>
      <c r="AHM12" s="502"/>
      <c r="AHN12" s="502"/>
      <c r="AHO12" s="502"/>
      <c r="AHP12" s="502"/>
      <c r="AHQ12" s="502"/>
      <c r="AHR12" s="502"/>
      <c r="AHS12" s="502"/>
      <c r="AHT12" s="502"/>
      <c r="AHU12" s="502"/>
      <c r="AHV12" s="502"/>
      <c r="AHW12" s="502"/>
      <c r="AHX12" s="502"/>
      <c r="AHY12" s="502"/>
      <c r="AHZ12" s="502"/>
      <c r="AIA12" s="502"/>
      <c r="AIB12" s="502"/>
      <c r="AIC12" s="502"/>
      <c r="AID12" s="502"/>
      <c r="AIE12" s="502"/>
      <c r="AIF12" s="502"/>
      <c r="AIG12" s="502"/>
      <c r="AIH12" s="502"/>
      <c r="AII12" s="502"/>
      <c r="AIJ12" s="502"/>
      <c r="AIK12" s="502"/>
      <c r="AIL12" s="502"/>
      <c r="AIM12" s="502"/>
      <c r="AIN12" s="502"/>
      <c r="AIO12" s="502"/>
      <c r="AIP12" s="502"/>
      <c r="AIQ12" s="502"/>
      <c r="AIR12" s="502"/>
      <c r="AIS12" s="502"/>
      <c r="AIT12" s="502"/>
      <c r="AIU12" s="502"/>
      <c r="AIV12" s="502"/>
      <c r="AIW12" s="502"/>
      <c r="AIX12" s="502"/>
      <c r="AIY12" s="502"/>
      <c r="AIZ12" s="502"/>
      <c r="AJA12" s="502"/>
      <c r="AJB12" s="502"/>
      <c r="AJC12" s="502"/>
      <c r="AJD12" s="502"/>
      <c r="AJE12" s="502"/>
      <c r="AJF12" s="502"/>
      <c r="AJG12" s="502"/>
      <c r="AJH12" s="502"/>
      <c r="AJI12" s="502"/>
      <c r="AJJ12" s="502"/>
      <c r="AJK12" s="502"/>
      <c r="AJL12" s="502"/>
      <c r="AJM12" s="502"/>
      <c r="AJN12" s="502"/>
      <c r="AJO12" s="502"/>
      <c r="AJP12" s="502"/>
      <c r="AJQ12" s="502"/>
      <c r="AJR12" s="502"/>
      <c r="AJS12" s="502"/>
      <c r="AJT12" s="502"/>
      <c r="AJU12" s="502"/>
      <c r="AJV12" s="502"/>
      <c r="AJW12" s="502"/>
      <c r="AJX12" s="502"/>
      <c r="AJY12" s="502"/>
      <c r="AJZ12" s="502"/>
      <c r="AKA12" s="502"/>
      <c r="AKB12" s="502"/>
      <c r="AKC12" s="502"/>
      <c r="AKD12" s="502"/>
      <c r="AKE12" s="502"/>
      <c r="AKF12" s="502"/>
      <c r="AKG12" s="502"/>
      <c r="AKH12" s="502"/>
      <c r="AKI12" s="502"/>
      <c r="AKJ12" s="502"/>
      <c r="AKK12" s="502"/>
      <c r="AKL12" s="502"/>
      <c r="AKM12" s="502"/>
      <c r="AKN12" s="502"/>
      <c r="AKO12" s="502"/>
      <c r="AKP12" s="502"/>
      <c r="AKQ12" s="502"/>
      <c r="AKR12" s="502"/>
      <c r="AKS12" s="502"/>
      <c r="AKT12" s="502"/>
      <c r="AKU12" s="502"/>
      <c r="AKV12" s="502"/>
      <c r="AKW12" s="502"/>
      <c r="AKX12" s="502"/>
      <c r="AKY12" s="502"/>
      <c r="AKZ12" s="502"/>
      <c r="ALA12" s="502"/>
      <c r="ALB12" s="502"/>
      <c r="ALC12" s="502"/>
      <c r="ALD12" s="502"/>
      <c r="ALE12" s="502"/>
      <c r="ALF12" s="502"/>
      <c r="ALG12" s="502"/>
      <c r="ALH12" s="502"/>
      <c r="ALI12" s="502"/>
      <c r="ALJ12" s="502"/>
      <c r="ALK12" s="502"/>
      <c r="ALL12" s="502"/>
      <c r="ALM12" s="502"/>
      <c r="ALN12" s="502"/>
      <c r="ALO12" s="502"/>
      <c r="ALP12" s="502"/>
      <c r="ALQ12" s="502"/>
      <c r="ALR12" s="502"/>
      <c r="ALS12" s="502"/>
      <c r="ALT12" s="502"/>
      <c r="ALU12" s="502"/>
      <c r="ALV12" s="502"/>
      <c r="ALW12" s="502"/>
      <c r="ALX12" s="502"/>
      <c r="ALY12" s="502"/>
      <c r="ALZ12" s="502"/>
      <c r="AMA12" s="502"/>
      <c r="AMB12" s="502"/>
      <c r="AMC12" s="502"/>
      <c r="AMD12" s="502"/>
      <c r="AME12" s="502"/>
      <c r="AMF12" s="502"/>
      <c r="AMG12" s="502"/>
      <c r="AMH12" s="502"/>
      <c r="AMI12" s="502"/>
      <c r="AMJ12" s="502"/>
      <c r="AMK12" s="502"/>
      <c r="AML12" s="502"/>
      <c r="AMM12" s="502"/>
      <c r="AMN12" s="502"/>
      <c r="AMO12" s="502"/>
      <c r="AMP12" s="502"/>
      <c r="AMQ12" s="502"/>
      <c r="AMR12" s="502"/>
      <c r="AMS12" s="502"/>
      <c r="AMT12" s="502"/>
      <c r="AMU12" s="502"/>
      <c r="AMV12" s="502"/>
      <c r="AMW12" s="502"/>
      <c r="AMX12" s="502"/>
      <c r="AMY12" s="502"/>
      <c r="AMZ12" s="502"/>
      <c r="ANA12" s="502"/>
      <c r="ANB12" s="502"/>
      <c r="ANC12" s="502"/>
      <c r="AND12" s="502"/>
      <c r="ANE12" s="502"/>
      <c r="ANF12" s="502"/>
      <c r="ANG12" s="502"/>
      <c r="ANH12" s="502"/>
      <c r="ANI12" s="502"/>
      <c r="ANJ12" s="502"/>
      <c r="ANK12" s="502"/>
      <c r="ANL12" s="502"/>
      <c r="ANM12" s="502"/>
      <c r="ANN12" s="502"/>
      <c r="ANO12" s="502"/>
      <c r="ANP12" s="502"/>
      <c r="ANQ12" s="502"/>
      <c r="ANR12" s="502"/>
      <c r="ANS12" s="502"/>
      <c r="ANT12" s="502"/>
      <c r="ANU12" s="502"/>
      <c r="ANV12" s="502"/>
      <c r="ANW12" s="502"/>
      <c r="ANX12" s="502"/>
      <c r="ANY12" s="502"/>
      <c r="ANZ12" s="502"/>
      <c r="AOA12" s="502"/>
      <c r="AOB12" s="502"/>
      <c r="AOC12" s="502"/>
      <c r="AOD12" s="502"/>
      <c r="AOE12" s="502"/>
      <c r="AOF12" s="502"/>
      <c r="AOG12" s="502"/>
      <c r="AOH12" s="502"/>
      <c r="AOI12" s="502"/>
      <c r="AOJ12" s="502"/>
      <c r="AOK12" s="502"/>
      <c r="AOL12" s="502"/>
      <c r="AOM12" s="502"/>
      <c r="AON12" s="502"/>
      <c r="AOO12" s="502"/>
      <c r="AOP12" s="502"/>
      <c r="AOQ12" s="502"/>
      <c r="AOR12" s="502"/>
      <c r="AOS12" s="502"/>
      <c r="AOT12" s="502"/>
      <c r="AOU12" s="502"/>
      <c r="AOV12" s="502"/>
      <c r="AOW12" s="502"/>
      <c r="AOX12" s="502"/>
      <c r="AOY12" s="502"/>
      <c r="AOZ12" s="502"/>
      <c r="APA12" s="502"/>
      <c r="APB12" s="502"/>
      <c r="APC12" s="502"/>
      <c r="APD12" s="502"/>
      <c r="APE12" s="502"/>
      <c r="APF12" s="502"/>
      <c r="APG12" s="502"/>
      <c r="APH12" s="502"/>
      <c r="API12" s="502"/>
      <c r="APJ12" s="502"/>
      <c r="APK12" s="502"/>
      <c r="APL12" s="502"/>
      <c r="APM12" s="502"/>
      <c r="APN12" s="502"/>
      <c r="APO12" s="502"/>
      <c r="APP12" s="502"/>
      <c r="APQ12" s="502"/>
      <c r="APR12" s="502"/>
      <c r="APS12" s="502"/>
      <c r="APT12" s="502"/>
      <c r="APU12" s="502"/>
      <c r="APV12" s="502"/>
      <c r="APW12" s="502"/>
      <c r="APX12" s="502"/>
      <c r="APY12" s="502"/>
      <c r="APZ12" s="502"/>
      <c r="AQA12" s="502"/>
      <c r="AQB12" s="502"/>
      <c r="AQC12" s="502"/>
      <c r="AQD12" s="502"/>
      <c r="AQE12" s="502"/>
      <c r="AQF12" s="502"/>
      <c r="AQG12" s="502"/>
      <c r="AQH12" s="502"/>
      <c r="AQI12" s="502"/>
      <c r="AQJ12" s="502"/>
      <c r="AQK12" s="502"/>
      <c r="AQL12" s="502"/>
      <c r="AQM12" s="502"/>
      <c r="AQN12" s="502"/>
      <c r="AQO12" s="502"/>
      <c r="AQP12" s="502"/>
      <c r="AQQ12" s="502"/>
      <c r="AQR12" s="502"/>
      <c r="AQS12" s="502"/>
      <c r="AQT12" s="502"/>
      <c r="AQU12" s="502"/>
      <c r="AQV12" s="502"/>
      <c r="AQW12" s="502"/>
      <c r="AQX12" s="502"/>
      <c r="AQY12" s="502"/>
      <c r="AQZ12" s="502"/>
      <c r="ARA12" s="502"/>
      <c r="ARB12" s="502"/>
      <c r="ARC12" s="502"/>
      <c r="ARD12" s="502"/>
      <c r="ARE12" s="502"/>
      <c r="ARF12" s="502"/>
      <c r="ARG12" s="502"/>
      <c r="ARH12" s="502"/>
      <c r="ARI12" s="502"/>
      <c r="ARJ12" s="502"/>
      <c r="ARK12" s="502"/>
      <c r="ARL12" s="502"/>
      <c r="ARM12" s="502"/>
      <c r="ARN12" s="502"/>
      <c r="ARO12" s="502"/>
      <c r="ARP12" s="502"/>
      <c r="ARQ12" s="502"/>
      <c r="ARR12" s="502"/>
      <c r="ARS12" s="502"/>
      <c r="ART12" s="502"/>
      <c r="ARU12" s="502"/>
      <c r="ARV12" s="502"/>
      <c r="ARW12" s="502"/>
      <c r="ARX12" s="502"/>
      <c r="ARY12" s="502"/>
      <c r="ARZ12" s="502"/>
      <c r="ASA12" s="502"/>
      <c r="ASB12" s="502"/>
      <c r="ASC12" s="502"/>
      <c r="ASD12" s="502"/>
      <c r="ASE12" s="502"/>
      <c r="ASF12" s="502"/>
      <c r="ASG12" s="502"/>
      <c r="ASH12" s="502"/>
      <c r="ASI12" s="502"/>
      <c r="ASJ12" s="502"/>
      <c r="ASK12" s="502"/>
      <c r="ASL12" s="502"/>
      <c r="ASM12" s="502"/>
      <c r="ASN12" s="502"/>
      <c r="ASO12" s="502"/>
      <c r="ASP12" s="502"/>
      <c r="ASQ12" s="502"/>
      <c r="ASR12" s="502"/>
      <c r="ASS12" s="502"/>
      <c r="AST12" s="502"/>
      <c r="ASU12" s="502"/>
      <c r="ASV12" s="502"/>
      <c r="ASW12" s="502"/>
      <c r="ASX12" s="502"/>
      <c r="ASY12" s="502"/>
      <c r="ASZ12" s="502"/>
      <c r="ATA12" s="502"/>
      <c r="ATB12" s="502"/>
      <c r="ATC12" s="502"/>
      <c r="ATD12" s="502"/>
      <c r="ATE12" s="502"/>
      <c r="ATF12" s="502"/>
      <c r="ATG12" s="502"/>
      <c r="ATH12" s="502"/>
      <c r="ATI12" s="502"/>
      <c r="ATJ12" s="502"/>
      <c r="ATK12" s="502"/>
      <c r="ATL12" s="502"/>
      <c r="ATM12" s="502"/>
      <c r="ATN12" s="502"/>
      <c r="ATO12" s="502"/>
      <c r="ATP12" s="502"/>
      <c r="ATQ12" s="502"/>
      <c r="ATR12" s="502"/>
      <c r="ATS12" s="502"/>
      <c r="ATT12" s="502"/>
      <c r="ATU12" s="502"/>
      <c r="ATV12" s="502"/>
      <c r="ATW12" s="502"/>
      <c r="ATX12" s="502"/>
      <c r="ATY12" s="502"/>
      <c r="ATZ12" s="502"/>
      <c r="AUA12" s="502"/>
      <c r="AUB12" s="502"/>
      <c r="AUC12" s="502"/>
      <c r="AUD12" s="502"/>
      <c r="AUE12" s="502"/>
      <c r="AUF12" s="502"/>
      <c r="AUG12" s="502"/>
      <c r="AUH12" s="502"/>
      <c r="AUI12" s="502"/>
      <c r="AUJ12" s="502"/>
      <c r="AUK12" s="502"/>
      <c r="AUL12" s="502"/>
      <c r="AUM12" s="502"/>
      <c r="AUN12" s="502"/>
      <c r="AUO12" s="502"/>
      <c r="AUP12" s="502"/>
      <c r="AUQ12" s="502"/>
      <c r="AUR12" s="502"/>
      <c r="AUS12" s="502"/>
      <c r="AUT12" s="502"/>
      <c r="AUU12" s="502"/>
      <c r="AUV12" s="502"/>
      <c r="AUW12" s="502"/>
      <c r="AUX12" s="502"/>
      <c r="AUY12" s="502"/>
      <c r="AUZ12" s="502"/>
      <c r="AVA12" s="502"/>
      <c r="AVB12" s="502"/>
      <c r="AVC12" s="502"/>
      <c r="AVD12" s="502"/>
      <c r="AVE12" s="502"/>
      <c r="AVF12" s="502"/>
      <c r="AVG12" s="502"/>
      <c r="AVH12" s="502"/>
      <c r="AVI12" s="502"/>
      <c r="AVJ12" s="502"/>
      <c r="AVK12" s="502"/>
      <c r="AVL12" s="502"/>
      <c r="AVM12" s="502"/>
      <c r="AVN12" s="502"/>
      <c r="AVO12" s="502"/>
      <c r="AVP12" s="502"/>
      <c r="AVQ12" s="502"/>
      <c r="AVR12" s="502"/>
      <c r="AVS12" s="502"/>
      <c r="AVT12" s="502"/>
      <c r="AVU12" s="502"/>
      <c r="AVV12" s="502"/>
      <c r="AVW12" s="502"/>
      <c r="AVX12" s="502"/>
      <c r="AVY12" s="502"/>
      <c r="AVZ12" s="502"/>
      <c r="AWA12" s="502"/>
      <c r="AWB12" s="502"/>
      <c r="AWC12" s="502"/>
      <c r="AWD12" s="502"/>
      <c r="AWE12" s="502"/>
      <c r="AWF12" s="502"/>
      <c r="AWG12" s="502"/>
      <c r="AWH12" s="502"/>
      <c r="AWI12" s="502"/>
      <c r="AWJ12" s="502"/>
      <c r="AWK12" s="502"/>
      <c r="AWL12" s="502"/>
      <c r="AWM12" s="502"/>
      <c r="AWN12" s="502"/>
      <c r="AWO12" s="502"/>
      <c r="AWP12" s="502"/>
      <c r="AWQ12" s="502"/>
      <c r="AWR12" s="502"/>
      <c r="AWS12" s="502"/>
      <c r="AWT12" s="502"/>
      <c r="AWU12" s="502"/>
      <c r="AWV12" s="502"/>
      <c r="AWW12" s="502"/>
      <c r="AWX12" s="502"/>
      <c r="AWY12" s="502"/>
      <c r="AWZ12" s="502"/>
      <c r="AXA12" s="502"/>
      <c r="AXB12" s="502"/>
      <c r="AXC12" s="502"/>
      <c r="AXD12" s="502"/>
      <c r="AXE12" s="502"/>
      <c r="AXF12" s="502"/>
      <c r="AXG12" s="502"/>
      <c r="AXH12" s="502"/>
      <c r="AXI12" s="502"/>
      <c r="AXJ12" s="502"/>
      <c r="AXK12" s="502"/>
      <c r="AXL12" s="502"/>
      <c r="AXM12" s="502"/>
      <c r="AXN12" s="502"/>
      <c r="AXO12" s="502"/>
      <c r="AXP12" s="502"/>
      <c r="AXQ12" s="502"/>
      <c r="AXR12" s="502"/>
      <c r="AXS12" s="502"/>
      <c r="AXT12" s="502"/>
      <c r="AXU12" s="502"/>
      <c r="AXV12" s="502"/>
      <c r="AXW12" s="502"/>
      <c r="AXX12" s="502"/>
      <c r="AXY12" s="502"/>
      <c r="AXZ12" s="502"/>
      <c r="AYA12" s="502"/>
      <c r="AYB12" s="502"/>
      <c r="AYC12" s="502"/>
      <c r="AYD12" s="502"/>
      <c r="AYE12" s="502"/>
      <c r="AYF12" s="502"/>
      <c r="AYG12" s="502"/>
      <c r="AYH12" s="502"/>
      <c r="AYI12" s="502"/>
      <c r="AYJ12" s="502"/>
      <c r="AYK12" s="502"/>
      <c r="AYL12" s="502"/>
      <c r="AYM12" s="502"/>
      <c r="AYN12" s="502"/>
      <c r="AYO12" s="502"/>
      <c r="AYP12" s="502"/>
      <c r="AYQ12" s="502"/>
      <c r="AYR12" s="502"/>
      <c r="AYS12" s="502"/>
      <c r="AYT12" s="502"/>
      <c r="AYU12" s="502"/>
      <c r="AYV12" s="502"/>
      <c r="AYW12" s="502"/>
      <c r="AYX12" s="502"/>
      <c r="AYY12" s="502"/>
      <c r="AYZ12" s="502"/>
      <c r="AZA12" s="502"/>
      <c r="AZB12" s="502"/>
      <c r="AZC12" s="502"/>
      <c r="AZD12" s="502"/>
      <c r="AZE12" s="502"/>
      <c r="AZF12" s="502"/>
      <c r="AZG12" s="502"/>
      <c r="AZH12" s="502"/>
      <c r="AZI12" s="502"/>
      <c r="AZJ12" s="502"/>
      <c r="AZK12" s="502"/>
      <c r="AZL12" s="502"/>
      <c r="AZM12" s="502"/>
      <c r="AZN12" s="502"/>
      <c r="AZO12" s="502"/>
      <c r="AZP12" s="502"/>
      <c r="AZQ12" s="502"/>
      <c r="AZR12" s="502"/>
      <c r="AZS12" s="502"/>
      <c r="AZT12" s="502"/>
      <c r="AZU12" s="502"/>
      <c r="AZV12" s="502"/>
      <c r="AZW12" s="502"/>
      <c r="AZX12" s="502"/>
      <c r="AZY12" s="502"/>
      <c r="AZZ12" s="502"/>
      <c r="BAA12" s="502"/>
      <c r="BAB12" s="502"/>
      <c r="BAC12" s="502"/>
      <c r="BAD12" s="502"/>
      <c r="BAE12" s="502"/>
      <c r="BAF12" s="502"/>
      <c r="BAG12" s="502"/>
      <c r="BAH12" s="502"/>
      <c r="BAI12" s="502"/>
      <c r="BAJ12" s="502"/>
      <c r="BAK12" s="502"/>
      <c r="BAL12" s="502"/>
      <c r="BAM12" s="502"/>
      <c r="BAN12" s="502"/>
      <c r="BAO12" s="502"/>
      <c r="BAP12" s="502"/>
      <c r="BAQ12" s="502"/>
      <c r="BAR12" s="502"/>
      <c r="BAS12" s="502"/>
      <c r="BAT12" s="502"/>
      <c r="BAU12" s="502"/>
      <c r="BAV12" s="502"/>
      <c r="BAW12" s="502"/>
      <c r="BAX12" s="502"/>
      <c r="BAY12" s="502"/>
      <c r="BAZ12" s="502"/>
      <c r="BBA12" s="502"/>
      <c r="BBB12" s="502"/>
      <c r="BBC12" s="502"/>
      <c r="BBD12" s="502"/>
      <c r="BBE12" s="502"/>
      <c r="BBF12" s="502"/>
      <c r="BBG12" s="502"/>
      <c r="BBH12" s="502"/>
      <c r="BBI12" s="502"/>
      <c r="BBJ12" s="502"/>
      <c r="BBK12" s="502"/>
      <c r="BBL12" s="502"/>
      <c r="BBM12" s="502"/>
      <c r="BBN12" s="502"/>
      <c r="BBO12" s="502"/>
      <c r="BBP12" s="502"/>
      <c r="BBQ12" s="502"/>
      <c r="BBR12" s="502"/>
      <c r="BBS12" s="502"/>
      <c r="BBT12" s="502"/>
      <c r="BBU12" s="502"/>
      <c r="BBV12" s="502"/>
      <c r="BBW12" s="502"/>
      <c r="BBX12" s="502"/>
      <c r="BBY12" s="502"/>
      <c r="BBZ12" s="502"/>
      <c r="BCA12" s="502"/>
      <c r="BCB12" s="502"/>
      <c r="BCC12" s="502"/>
      <c r="BCD12" s="502"/>
      <c r="BCE12" s="502"/>
      <c r="BCF12" s="502"/>
      <c r="BCG12" s="502"/>
      <c r="BCH12" s="502"/>
      <c r="BCI12" s="502"/>
      <c r="BCJ12" s="502"/>
      <c r="BCK12" s="502"/>
      <c r="BCL12" s="502"/>
      <c r="BCM12" s="502"/>
      <c r="BCN12" s="502"/>
      <c r="BCO12" s="502"/>
      <c r="BCP12" s="502"/>
      <c r="BCQ12" s="502"/>
      <c r="BCR12" s="502"/>
      <c r="BCS12" s="502"/>
      <c r="BCT12" s="502"/>
      <c r="BCU12" s="502"/>
      <c r="BCV12" s="502"/>
      <c r="BCW12" s="502"/>
      <c r="BCX12" s="502"/>
      <c r="BCY12" s="502"/>
      <c r="BCZ12" s="502"/>
      <c r="BDA12" s="502"/>
      <c r="BDB12" s="502"/>
      <c r="BDC12" s="502"/>
      <c r="BDD12" s="502"/>
      <c r="BDE12" s="502"/>
      <c r="BDF12" s="502"/>
      <c r="BDG12" s="502"/>
      <c r="BDH12" s="502"/>
      <c r="BDI12" s="502"/>
      <c r="BDJ12" s="502"/>
      <c r="BDK12" s="502"/>
      <c r="BDL12" s="502"/>
      <c r="BDM12" s="502"/>
      <c r="BDN12" s="502"/>
      <c r="BDO12" s="502"/>
      <c r="BDP12" s="502"/>
      <c r="BDQ12" s="502"/>
      <c r="BDR12" s="502"/>
      <c r="BDS12" s="502"/>
      <c r="BDT12" s="502"/>
      <c r="BDU12" s="502"/>
      <c r="BDV12" s="502"/>
      <c r="BDW12" s="502"/>
      <c r="BDX12" s="502"/>
      <c r="BDY12" s="502"/>
      <c r="BDZ12" s="502"/>
      <c r="BEA12" s="502"/>
      <c r="BEB12" s="502"/>
      <c r="BEC12" s="502"/>
      <c r="BED12" s="502"/>
      <c r="BEE12" s="502"/>
      <c r="BEF12" s="502"/>
      <c r="BEG12" s="502"/>
      <c r="BEH12" s="502"/>
      <c r="BEI12" s="502"/>
      <c r="BEJ12" s="502"/>
      <c r="BEK12" s="502"/>
      <c r="BEL12" s="502"/>
      <c r="BEM12" s="502"/>
      <c r="BEN12" s="502"/>
      <c r="BEO12" s="502"/>
      <c r="BEP12" s="502"/>
      <c r="BEQ12" s="502"/>
      <c r="BER12" s="502"/>
      <c r="BES12" s="502"/>
      <c r="BET12" s="502"/>
      <c r="BEU12" s="502"/>
      <c r="BEV12" s="502"/>
      <c r="BEW12" s="502"/>
      <c r="BEX12" s="502"/>
      <c r="BEY12" s="502"/>
      <c r="BEZ12" s="502"/>
      <c r="BFA12" s="502"/>
      <c r="BFB12" s="502"/>
      <c r="BFC12" s="502"/>
      <c r="BFD12" s="502"/>
      <c r="BFE12" s="502"/>
      <c r="BFF12" s="502"/>
      <c r="BFG12" s="502"/>
      <c r="BFH12" s="502"/>
      <c r="BFI12" s="502"/>
      <c r="BFJ12" s="502"/>
      <c r="BFK12" s="502"/>
      <c r="BFL12" s="502"/>
      <c r="BFM12" s="502"/>
      <c r="BFN12" s="502"/>
      <c r="BFO12" s="502"/>
      <c r="BFP12" s="502"/>
      <c r="BFQ12" s="502"/>
      <c r="BFR12" s="502"/>
      <c r="BFS12" s="502"/>
      <c r="BFT12" s="502"/>
      <c r="BFU12" s="502"/>
      <c r="BFV12" s="502"/>
      <c r="BFW12" s="502"/>
      <c r="BFX12" s="502"/>
      <c r="BFY12" s="502"/>
      <c r="BFZ12" s="502"/>
      <c r="BGA12" s="502"/>
      <c r="BGB12" s="502"/>
      <c r="BGC12" s="502"/>
      <c r="BGD12" s="502"/>
      <c r="BGE12" s="502"/>
      <c r="BGF12" s="502"/>
      <c r="BGG12" s="502"/>
      <c r="BGH12" s="502"/>
      <c r="BGI12" s="502"/>
      <c r="BGJ12" s="502"/>
      <c r="BGK12" s="502"/>
      <c r="BGL12" s="502"/>
      <c r="BGM12" s="502"/>
      <c r="BGN12" s="502"/>
      <c r="BGO12" s="502"/>
      <c r="BGP12" s="502"/>
      <c r="BGQ12" s="502"/>
      <c r="BGR12" s="502"/>
      <c r="BGS12" s="502"/>
      <c r="BGT12" s="502"/>
      <c r="BGU12" s="502"/>
      <c r="BGV12" s="502"/>
      <c r="BGW12" s="502"/>
      <c r="BGX12" s="502"/>
      <c r="BGY12" s="502"/>
      <c r="BGZ12" s="502"/>
      <c r="BHA12" s="502"/>
      <c r="BHB12" s="502"/>
      <c r="BHC12" s="502"/>
      <c r="BHD12" s="502"/>
      <c r="BHE12" s="502"/>
      <c r="BHF12" s="502"/>
      <c r="BHG12" s="502"/>
      <c r="BHH12" s="502"/>
      <c r="BHI12" s="502"/>
      <c r="BHJ12" s="502"/>
      <c r="BHK12" s="502"/>
      <c r="BHL12" s="502"/>
      <c r="BHM12" s="502"/>
      <c r="BHN12" s="502"/>
      <c r="BHO12" s="502"/>
      <c r="BHP12" s="502"/>
      <c r="BHQ12" s="502"/>
      <c r="BHR12" s="502"/>
      <c r="BHS12" s="502"/>
      <c r="BHT12" s="502"/>
      <c r="BHU12" s="502"/>
      <c r="BHV12" s="502"/>
      <c r="BHW12" s="502"/>
      <c r="BHX12" s="502"/>
      <c r="BHY12" s="502"/>
      <c r="BHZ12" s="502"/>
      <c r="BIA12" s="502"/>
      <c r="BIB12" s="502"/>
      <c r="BIC12" s="502"/>
      <c r="BID12" s="502"/>
      <c r="BIE12" s="502"/>
      <c r="BIF12" s="502"/>
      <c r="BIG12" s="502"/>
      <c r="BIH12" s="502"/>
      <c r="BII12" s="502"/>
      <c r="BIJ12" s="502"/>
      <c r="BIK12" s="502"/>
      <c r="BIL12" s="502"/>
      <c r="BIM12" s="502"/>
      <c r="BIN12" s="502"/>
      <c r="BIO12" s="502"/>
      <c r="BIP12" s="502"/>
      <c r="BIQ12" s="502"/>
      <c r="BIR12" s="502"/>
      <c r="BIS12" s="502"/>
      <c r="BIT12" s="502"/>
      <c r="BIU12" s="502"/>
      <c r="BIV12" s="502"/>
      <c r="BIW12" s="502"/>
      <c r="BIX12" s="502"/>
      <c r="BIY12" s="502"/>
      <c r="BIZ12" s="502"/>
      <c r="BJA12" s="502"/>
      <c r="BJB12" s="502"/>
      <c r="BJC12" s="502"/>
      <c r="BJD12" s="502"/>
      <c r="BJE12" s="502"/>
      <c r="BJF12" s="502"/>
      <c r="BJG12" s="502"/>
      <c r="BJH12" s="502"/>
      <c r="BJI12" s="502"/>
      <c r="BJJ12" s="502"/>
      <c r="BJK12" s="502"/>
      <c r="BJL12" s="502"/>
      <c r="BJM12" s="502"/>
      <c r="BJN12" s="502"/>
      <c r="BJO12" s="502"/>
      <c r="BJP12" s="502"/>
      <c r="BJQ12" s="502"/>
      <c r="BJR12" s="502"/>
      <c r="BJS12" s="502"/>
      <c r="BJT12" s="502"/>
      <c r="BJU12" s="502"/>
      <c r="BJV12" s="502"/>
      <c r="BJW12" s="502"/>
      <c r="BJX12" s="502"/>
      <c r="BJY12" s="502"/>
      <c r="BJZ12" s="502"/>
      <c r="BKA12" s="502"/>
      <c r="BKB12" s="502"/>
      <c r="BKC12" s="502"/>
      <c r="BKD12" s="502"/>
      <c r="BKE12" s="502"/>
      <c r="BKF12" s="502"/>
      <c r="BKG12" s="502"/>
      <c r="BKH12" s="502"/>
      <c r="BKI12" s="502"/>
      <c r="BKJ12" s="502"/>
      <c r="BKK12" s="502"/>
      <c r="BKL12" s="502"/>
      <c r="BKM12" s="502"/>
      <c r="BKN12" s="502"/>
      <c r="BKO12" s="502"/>
      <c r="BKP12" s="502"/>
      <c r="BKQ12" s="502"/>
      <c r="BKR12" s="502"/>
      <c r="BKS12" s="502"/>
      <c r="BKT12" s="502"/>
      <c r="BKU12" s="502"/>
      <c r="BKV12" s="502"/>
      <c r="BKW12" s="502"/>
      <c r="BKX12" s="502"/>
      <c r="BKY12" s="502"/>
      <c r="BKZ12" s="502"/>
      <c r="BLA12" s="502"/>
      <c r="BLB12" s="502"/>
      <c r="BLC12" s="502"/>
      <c r="BLD12" s="502"/>
      <c r="BLE12" s="502"/>
      <c r="BLF12" s="502"/>
      <c r="BLG12" s="502"/>
      <c r="BLH12" s="502"/>
      <c r="BLI12" s="502"/>
      <c r="BLJ12" s="502"/>
      <c r="BLK12" s="502"/>
      <c r="BLL12" s="502"/>
      <c r="BLM12" s="502"/>
      <c r="BLN12" s="502"/>
      <c r="BLO12" s="502"/>
      <c r="BLP12" s="502"/>
      <c r="BLQ12" s="502"/>
      <c r="BLR12" s="502"/>
      <c r="BLS12" s="502"/>
      <c r="BLT12" s="502"/>
      <c r="BLU12" s="502"/>
      <c r="BLV12" s="502"/>
      <c r="BLW12" s="502"/>
      <c r="BLX12" s="502"/>
      <c r="BLY12" s="502"/>
      <c r="BLZ12" s="502"/>
      <c r="BMA12" s="502"/>
      <c r="BMB12" s="502"/>
      <c r="BMC12" s="502"/>
      <c r="BMD12" s="502"/>
      <c r="BME12" s="502"/>
      <c r="BMF12" s="502"/>
      <c r="BMG12" s="502"/>
      <c r="BMH12" s="502"/>
      <c r="BMI12" s="502"/>
      <c r="BMJ12" s="502"/>
      <c r="BMK12" s="502"/>
      <c r="BML12" s="502"/>
      <c r="BMM12" s="502"/>
      <c r="BMN12" s="502"/>
      <c r="BMO12" s="502"/>
      <c r="BMP12" s="502"/>
      <c r="BMQ12" s="502"/>
      <c r="BMR12" s="502"/>
      <c r="BMS12" s="502"/>
      <c r="BMT12" s="502"/>
      <c r="BMU12" s="502"/>
      <c r="BMV12" s="502"/>
      <c r="BMW12" s="502"/>
      <c r="BMX12" s="502"/>
      <c r="BMY12" s="502"/>
      <c r="BMZ12" s="502"/>
      <c r="BNA12" s="502"/>
      <c r="BNB12" s="502"/>
      <c r="BNC12" s="502"/>
      <c r="BND12" s="502"/>
      <c r="BNE12" s="502"/>
      <c r="BNF12" s="502"/>
      <c r="BNG12" s="502"/>
      <c r="BNH12" s="502"/>
      <c r="BNI12" s="502"/>
      <c r="BNJ12" s="502"/>
      <c r="BNK12" s="502"/>
      <c r="BNL12" s="502"/>
      <c r="BNM12" s="502"/>
      <c r="BNN12" s="502"/>
      <c r="BNO12" s="502"/>
      <c r="BNP12" s="502"/>
      <c r="BNQ12" s="502"/>
      <c r="BNR12" s="502"/>
      <c r="BNS12" s="502"/>
      <c r="BNT12" s="502"/>
      <c r="BNU12" s="502"/>
      <c r="BNV12" s="502"/>
      <c r="BNW12" s="502"/>
      <c r="BNX12" s="502"/>
      <c r="BNY12" s="502"/>
      <c r="BNZ12" s="502"/>
      <c r="BOA12" s="502"/>
      <c r="BOB12" s="502"/>
      <c r="BOC12" s="502"/>
      <c r="BOD12" s="502"/>
      <c r="BOE12" s="502"/>
      <c r="BOF12" s="502"/>
      <c r="BOG12" s="502"/>
      <c r="BOH12" s="502"/>
      <c r="BOI12" s="502"/>
      <c r="BOJ12" s="502"/>
      <c r="BOK12" s="502"/>
      <c r="BOL12" s="502"/>
      <c r="BOM12" s="502"/>
      <c r="BON12" s="502"/>
      <c r="BOO12" s="502"/>
      <c r="BOP12" s="502"/>
      <c r="BOQ12" s="502"/>
      <c r="BOR12" s="502"/>
      <c r="BOS12" s="502"/>
      <c r="BOT12" s="502"/>
      <c r="BOU12" s="502"/>
      <c r="BOV12" s="502"/>
      <c r="BOW12" s="502"/>
      <c r="BOX12" s="502"/>
      <c r="BOY12" s="502"/>
      <c r="BOZ12" s="502"/>
      <c r="BPA12" s="502"/>
      <c r="BPB12" s="502"/>
      <c r="BPC12" s="502"/>
      <c r="BPD12" s="502"/>
      <c r="BPE12" s="502"/>
      <c r="BPF12" s="502"/>
      <c r="BPG12" s="502"/>
      <c r="BPH12" s="502"/>
      <c r="BPI12" s="502"/>
      <c r="BPJ12" s="502"/>
      <c r="BPK12" s="502"/>
      <c r="BPL12" s="502"/>
      <c r="BPM12" s="502"/>
      <c r="BPN12" s="502"/>
      <c r="BPO12" s="502"/>
      <c r="BPP12" s="502"/>
      <c r="BPQ12" s="502"/>
      <c r="BPR12" s="502"/>
      <c r="BPS12" s="502"/>
      <c r="BPT12" s="502"/>
      <c r="BPU12" s="502"/>
      <c r="BPV12" s="502"/>
      <c r="BPW12" s="502"/>
      <c r="BPX12" s="502"/>
      <c r="BPY12" s="502"/>
      <c r="BPZ12" s="502"/>
      <c r="BQA12" s="502"/>
      <c r="BQB12" s="502"/>
      <c r="BQC12" s="502"/>
      <c r="BQD12" s="502"/>
      <c r="BQE12" s="502"/>
      <c r="BQF12" s="502"/>
      <c r="BQG12" s="502"/>
      <c r="BQH12" s="502"/>
      <c r="BQI12" s="502"/>
      <c r="BQJ12" s="502"/>
      <c r="BQK12" s="502"/>
      <c r="BQL12" s="502"/>
      <c r="BQM12" s="502"/>
      <c r="BQN12" s="502"/>
      <c r="BQO12" s="502"/>
      <c r="BQP12" s="502"/>
      <c r="BQQ12" s="502"/>
      <c r="BQR12" s="502"/>
      <c r="BQS12" s="502"/>
      <c r="BQT12" s="502"/>
      <c r="BQU12" s="502"/>
      <c r="BQV12" s="502"/>
      <c r="BQW12" s="502"/>
      <c r="BQX12" s="502"/>
      <c r="BQY12" s="502"/>
      <c r="BQZ12" s="502"/>
      <c r="BRA12" s="502"/>
      <c r="BRB12" s="502"/>
      <c r="BRC12" s="502"/>
      <c r="BRD12" s="502"/>
      <c r="BRE12" s="502"/>
      <c r="BRF12" s="502"/>
      <c r="BRG12" s="502"/>
      <c r="BRH12" s="502"/>
      <c r="BRI12" s="502"/>
      <c r="BRJ12" s="502"/>
      <c r="BRK12" s="502"/>
      <c r="BRL12" s="502"/>
      <c r="BRM12" s="502"/>
      <c r="BRN12" s="502"/>
      <c r="BRO12" s="502"/>
      <c r="BRP12" s="502"/>
      <c r="BRQ12" s="502"/>
      <c r="BRR12" s="502"/>
      <c r="BRS12" s="502"/>
      <c r="BRT12" s="502"/>
      <c r="BRU12" s="502"/>
      <c r="BRV12" s="502"/>
      <c r="BRW12" s="502"/>
      <c r="BRX12" s="502"/>
      <c r="BRY12" s="502"/>
      <c r="BRZ12" s="502"/>
      <c r="BSA12" s="502"/>
      <c r="BSB12" s="502"/>
      <c r="BSC12" s="502"/>
      <c r="BSD12" s="502"/>
      <c r="BSE12" s="502"/>
      <c r="BSF12" s="502"/>
      <c r="BSG12" s="502"/>
      <c r="BSH12" s="502"/>
      <c r="BSI12" s="502"/>
      <c r="BSJ12" s="502"/>
      <c r="BSK12" s="502"/>
      <c r="BSL12" s="502"/>
      <c r="BSM12" s="502"/>
      <c r="BSN12" s="502"/>
      <c r="BSO12" s="502"/>
      <c r="BSP12" s="502"/>
      <c r="BSQ12" s="502"/>
      <c r="BSR12" s="502"/>
      <c r="BSS12" s="502"/>
      <c r="BST12" s="502"/>
      <c r="BSU12" s="502"/>
      <c r="BSV12" s="502"/>
      <c r="BSW12" s="502"/>
      <c r="BSX12" s="502"/>
      <c r="BSY12" s="502"/>
      <c r="BSZ12" s="502"/>
      <c r="BTA12" s="502"/>
      <c r="BTB12" s="502"/>
      <c r="BTC12" s="502"/>
      <c r="BTD12" s="502"/>
      <c r="BTE12" s="502"/>
      <c r="BTF12" s="502"/>
      <c r="BTG12" s="502"/>
      <c r="BTH12" s="502"/>
      <c r="BTI12" s="502"/>
      <c r="BTJ12" s="502"/>
      <c r="BTK12" s="502"/>
      <c r="BTL12" s="502"/>
      <c r="BTM12" s="502"/>
      <c r="BTN12" s="502"/>
      <c r="BTO12" s="502"/>
      <c r="BTP12" s="502"/>
      <c r="BTQ12" s="502"/>
      <c r="BTR12" s="502"/>
      <c r="BTS12" s="502"/>
      <c r="BTT12" s="502"/>
      <c r="BTU12" s="502"/>
      <c r="BTV12" s="502"/>
      <c r="BTW12" s="502"/>
      <c r="BTX12" s="502"/>
      <c r="BTY12" s="502"/>
      <c r="BTZ12" s="502"/>
      <c r="BUA12" s="502"/>
      <c r="BUB12" s="502"/>
      <c r="BUC12" s="502"/>
      <c r="BUD12" s="502"/>
      <c r="BUE12" s="502"/>
      <c r="BUF12" s="502"/>
      <c r="BUG12" s="502"/>
      <c r="BUH12" s="502"/>
      <c r="BUI12" s="502"/>
      <c r="BUJ12" s="502"/>
      <c r="BUK12" s="502"/>
      <c r="BUL12" s="502"/>
      <c r="BUM12" s="502"/>
      <c r="BUN12" s="502"/>
      <c r="BUO12" s="502"/>
      <c r="BUP12" s="502"/>
      <c r="BUQ12" s="502"/>
      <c r="BUR12" s="502"/>
      <c r="BUS12" s="502"/>
      <c r="BUT12" s="502"/>
      <c r="BUU12" s="502"/>
      <c r="BUV12" s="502"/>
      <c r="BUW12" s="502"/>
      <c r="BUX12" s="502"/>
      <c r="BUY12" s="502"/>
      <c r="BUZ12" s="502"/>
      <c r="BVA12" s="502"/>
      <c r="BVB12" s="502"/>
      <c r="BVC12" s="502"/>
      <c r="BVD12" s="502"/>
      <c r="BVE12" s="502"/>
      <c r="BVF12" s="502"/>
      <c r="BVG12" s="502"/>
      <c r="BVH12" s="502"/>
      <c r="BVI12" s="502"/>
      <c r="BVJ12" s="502"/>
      <c r="BVK12" s="502"/>
      <c r="BVL12" s="502"/>
      <c r="BVM12" s="502"/>
      <c r="BVN12" s="502"/>
      <c r="BVO12" s="502"/>
      <c r="BVP12" s="502"/>
      <c r="BVQ12" s="502"/>
      <c r="BVR12" s="502"/>
      <c r="BVS12" s="502"/>
      <c r="BVT12" s="502"/>
      <c r="BVU12" s="502"/>
      <c r="BVV12" s="502"/>
      <c r="BVW12" s="502"/>
      <c r="BVX12" s="502"/>
      <c r="BVY12" s="502"/>
      <c r="BVZ12" s="502"/>
      <c r="BWA12" s="502"/>
      <c r="BWB12" s="502"/>
      <c r="BWC12" s="502"/>
      <c r="BWD12" s="502"/>
      <c r="BWE12" s="502"/>
      <c r="BWF12" s="502"/>
      <c r="BWG12" s="502"/>
      <c r="BWH12" s="502"/>
      <c r="BWI12" s="502"/>
      <c r="BWJ12" s="502"/>
      <c r="BWK12" s="502"/>
      <c r="BWL12" s="502"/>
      <c r="BWM12" s="502"/>
      <c r="BWN12" s="502"/>
      <c r="BWO12" s="502"/>
      <c r="BWP12" s="502"/>
      <c r="BWQ12" s="502"/>
      <c r="BWR12" s="502"/>
      <c r="BWS12" s="502"/>
      <c r="BWT12" s="502"/>
      <c r="BWU12" s="502"/>
      <c r="BWV12" s="502"/>
      <c r="BWW12" s="502"/>
      <c r="BWX12" s="502"/>
      <c r="BWY12" s="502"/>
      <c r="BWZ12" s="502"/>
      <c r="BXA12" s="502"/>
      <c r="BXB12" s="502"/>
      <c r="BXC12" s="502"/>
      <c r="BXD12" s="502"/>
      <c r="BXE12" s="502"/>
      <c r="BXF12" s="502"/>
      <c r="BXG12" s="502"/>
      <c r="BXH12" s="502"/>
      <c r="BXI12" s="502"/>
      <c r="BXJ12" s="502"/>
      <c r="BXK12" s="502"/>
      <c r="BXL12" s="502"/>
      <c r="BXM12" s="502"/>
      <c r="BXN12" s="502"/>
      <c r="BXO12" s="502"/>
      <c r="BXP12" s="502"/>
      <c r="BXQ12" s="502"/>
      <c r="BXR12" s="502"/>
      <c r="BXS12" s="502"/>
      <c r="BXT12" s="502"/>
      <c r="BXU12" s="502"/>
      <c r="BXV12" s="502"/>
      <c r="BXW12" s="502"/>
      <c r="BXX12" s="502"/>
      <c r="BXY12" s="502"/>
      <c r="BXZ12" s="502"/>
      <c r="BYA12" s="502"/>
      <c r="BYB12" s="502"/>
      <c r="BYC12" s="502"/>
      <c r="BYD12" s="502"/>
      <c r="BYE12" s="502"/>
      <c r="BYF12" s="502"/>
      <c r="BYG12" s="502"/>
      <c r="BYH12" s="502"/>
      <c r="BYI12" s="502"/>
      <c r="BYJ12" s="502"/>
      <c r="BYK12" s="502"/>
      <c r="BYL12" s="502"/>
      <c r="BYM12" s="502"/>
      <c r="BYN12" s="502"/>
      <c r="BYO12" s="502"/>
      <c r="BYP12" s="502"/>
      <c r="BYQ12" s="502"/>
      <c r="BYR12" s="502"/>
      <c r="BYS12" s="502"/>
      <c r="BYT12" s="502"/>
      <c r="BYU12" s="502"/>
      <c r="BYV12" s="502"/>
      <c r="BYW12" s="502"/>
      <c r="BYX12" s="502"/>
      <c r="BYY12" s="502"/>
      <c r="BYZ12" s="502"/>
      <c r="BZA12" s="502"/>
      <c r="BZB12" s="502"/>
      <c r="BZC12" s="502"/>
      <c r="BZD12" s="502"/>
      <c r="BZE12" s="502"/>
      <c r="BZF12" s="502"/>
      <c r="BZG12" s="502"/>
      <c r="BZH12" s="502"/>
      <c r="BZI12" s="502"/>
      <c r="BZJ12" s="502"/>
      <c r="BZK12" s="502"/>
      <c r="BZL12" s="502"/>
      <c r="BZM12" s="502"/>
      <c r="BZN12" s="502"/>
      <c r="BZO12" s="502"/>
      <c r="BZP12" s="502"/>
      <c r="BZQ12" s="502"/>
      <c r="BZR12" s="502"/>
      <c r="BZS12" s="502"/>
      <c r="BZT12" s="502"/>
      <c r="BZU12" s="502"/>
      <c r="BZV12" s="502"/>
      <c r="BZW12" s="502"/>
      <c r="BZX12" s="502"/>
      <c r="BZY12" s="502"/>
      <c r="BZZ12" s="502"/>
      <c r="CAA12" s="502"/>
      <c r="CAB12" s="502"/>
      <c r="CAC12" s="502"/>
      <c r="CAD12" s="502"/>
      <c r="CAE12" s="502"/>
      <c r="CAF12" s="502"/>
      <c r="CAG12" s="502"/>
      <c r="CAH12" s="502"/>
      <c r="CAI12" s="502"/>
      <c r="CAJ12" s="502"/>
      <c r="CAK12" s="502"/>
      <c r="CAL12" s="502"/>
      <c r="CAM12" s="502"/>
      <c r="CAN12" s="502"/>
      <c r="CAO12" s="502"/>
      <c r="CAP12" s="502"/>
      <c r="CAQ12" s="502"/>
      <c r="CAR12" s="502"/>
      <c r="CAS12" s="502"/>
      <c r="CAT12" s="502"/>
      <c r="CAU12" s="502"/>
      <c r="CAV12" s="502"/>
      <c r="CAW12" s="502"/>
      <c r="CAX12" s="502"/>
      <c r="CAY12" s="502"/>
      <c r="CAZ12" s="502"/>
      <c r="CBA12" s="502"/>
      <c r="CBB12" s="502"/>
      <c r="CBC12" s="502"/>
      <c r="CBD12" s="502"/>
      <c r="CBE12" s="502"/>
      <c r="CBF12" s="502"/>
      <c r="CBG12" s="502"/>
      <c r="CBH12" s="502"/>
      <c r="CBI12" s="502"/>
      <c r="CBJ12" s="502"/>
      <c r="CBK12" s="502"/>
      <c r="CBL12" s="502"/>
      <c r="CBM12" s="502"/>
      <c r="CBN12" s="502"/>
      <c r="CBO12" s="502"/>
      <c r="CBP12" s="502"/>
      <c r="CBQ12" s="502"/>
      <c r="CBR12" s="502"/>
      <c r="CBS12" s="502"/>
      <c r="CBT12" s="502"/>
      <c r="CBU12" s="502"/>
      <c r="CBV12" s="502"/>
      <c r="CBW12" s="502"/>
      <c r="CBX12" s="502"/>
      <c r="CBY12" s="502"/>
      <c r="CBZ12" s="502"/>
      <c r="CCA12" s="502"/>
      <c r="CCB12" s="502"/>
      <c r="CCC12" s="502"/>
      <c r="CCD12" s="502"/>
      <c r="CCE12" s="502"/>
      <c r="CCF12" s="502"/>
      <c r="CCG12" s="502"/>
      <c r="CCH12" s="502"/>
      <c r="CCI12" s="502"/>
      <c r="CCJ12" s="502"/>
      <c r="CCK12" s="502"/>
      <c r="CCL12" s="502"/>
      <c r="CCM12" s="502"/>
      <c r="CCN12" s="502"/>
      <c r="CCO12" s="502"/>
      <c r="CCP12" s="502"/>
      <c r="CCQ12" s="502"/>
      <c r="CCR12" s="502"/>
      <c r="CCS12" s="502"/>
      <c r="CCT12" s="502"/>
      <c r="CCU12" s="502"/>
      <c r="CCV12" s="502"/>
      <c r="CCW12" s="502"/>
      <c r="CCX12" s="502"/>
      <c r="CCY12" s="502"/>
      <c r="CCZ12" s="502"/>
      <c r="CDA12" s="502"/>
      <c r="CDB12" s="502"/>
      <c r="CDC12" s="502"/>
      <c r="CDD12" s="502"/>
      <c r="CDE12" s="502"/>
      <c r="CDF12" s="502"/>
      <c r="CDG12" s="502"/>
      <c r="CDH12" s="502"/>
      <c r="CDI12" s="502"/>
      <c r="CDJ12" s="502"/>
      <c r="CDK12" s="502"/>
      <c r="CDL12" s="502"/>
      <c r="CDM12" s="502"/>
      <c r="CDN12" s="502"/>
      <c r="CDO12" s="502"/>
      <c r="CDP12" s="502"/>
      <c r="CDQ12" s="502"/>
      <c r="CDR12" s="502"/>
      <c r="CDS12" s="502"/>
      <c r="CDT12" s="502"/>
      <c r="CDU12" s="502"/>
      <c r="CDV12" s="502"/>
      <c r="CDW12" s="502"/>
      <c r="CDX12" s="502"/>
      <c r="CDY12" s="502"/>
      <c r="CDZ12" s="502"/>
      <c r="CEA12" s="502"/>
      <c r="CEB12" s="502"/>
      <c r="CEC12" s="502"/>
      <c r="CED12" s="502"/>
      <c r="CEE12" s="502"/>
      <c r="CEF12" s="502"/>
      <c r="CEG12" s="502"/>
      <c r="CEH12" s="502"/>
      <c r="CEI12" s="502"/>
      <c r="CEJ12" s="502"/>
      <c r="CEK12" s="502"/>
      <c r="CEL12" s="502"/>
      <c r="CEM12" s="502"/>
      <c r="CEN12" s="502"/>
      <c r="CEO12" s="502"/>
      <c r="CEP12" s="502"/>
      <c r="CEQ12" s="502"/>
      <c r="CER12" s="502"/>
      <c r="CES12" s="502"/>
      <c r="CET12" s="502"/>
      <c r="CEU12" s="502"/>
      <c r="CEV12" s="502"/>
      <c r="CEW12" s="502"/>
      <c r="CEX12" s="502"/>
      <c r="CEY12" s="502"/>
      <c r="CEZ12" s="502"/>
      <c r="CFA12" s="502"/>
      <c r="CFB12" s="502"/>
      <c r="CFC12" s="502"/>
      <c r="CFD12" s="502"/>
      <c r="CFE12" s="502"/>
      <c r="CFF12" s="502"/>
      <c r="CFG12" s="502"/>
      <c r="CFH12" s="502"/>
      <c r="CFI12" s="502"/>
      <c r="CFJ12" s="502"/>
      <c r="CFK12" s="502"/>
      <c r="CFL12" s="502"/>
      <c r="CFM12" s="502"/>
      <c r="CFN12" s="502"/>
      <c r="CFO12" s="502"/>
      <c r="CFP12" s="502"/>
      <c r="CFQ12" s="502"/>
      <c r="CFR12" s="502"/>
      <c r="CFS12" s="502"/>
      <c r="CFT12" s="502"/>
      <c r="CFU12" s="502"/>
      <c r="CFV12" s="502"/>
      <c r="CFW12" s="502"/>
      <c r="CFX12" s="502"/>
      <c r="CFY12" s="502"/>
      <c r="CFZ12" s="502"/>
      <c r="CGA12" s="502"/>
      <c r="CGB12" s="502"/>
      <c r="CGC12" s="502"/>
      <c r="CGD12" s="502"/>
      <c r="CGE12" s="502"/>
      <c r="CGF12" s="502"/>
      <c r="CGG12" s="502"/>
      <c r="CGH12" s="502"/>
      <c r="CGI12" s="502"/>
      <c r="CGJ12" s="502"/>
      <c r="CGK12" s="502"/>
      <c r="CGL12" s="502"/>
      <c r="CGM12" s="502"/>
      <c r="CGN12" s="502"/>
      <c r="CGO12" s="502"/>
      <c r="CGP12" s="502"/>
      <c r="CGQ12" s="502"/>
      <c r="CGR12" s="502"/>
      <c r="CGS12" s="502"/>
      <c r="CGT12" s="502"/>
      <c r="CGU12" s="502"/>
      <c r="CGV12" s="502"/>
      <c r="CGW12" s="502"/>
      <c r="CGX12" s="502"/>
      <c r="CGY12" s="502"/>
      <c r="CGZ12" s="502"/>
      <c r="CHA12" s="502"/>
      <c r="CHB12" s="502"/>
      <c r="CHC12" s="502"/>
      <c r="CHD12" s="502"/>
      <c r="CHE12" s="502"/>
      <c r="CHF12" s="502"/>
      <c r="CHG12" s="502"/>
      <c r="CHH12" s="502"/>
      <c r="CHI12" s="502"/>
      <c r="CHJ12" s="502"/>
      <c r="CHK12" s="502"/>
      <c r="CHL12" s="502"/>
      <c r="CHM12" s="502"/>
      <c r="CHN12" s="502"/>
      <c r="CHO12" s="502"/>
      <c r="CHP12" s="502"/>
      <c r="CHQ12" s="502"/>
      <c r="CHR12" s="502"/>
      <c r="CHS12" s="502"/>
      <c r="CHT12" s="502"/>
      <c r="CHU12" s="502"/>
      <c r="CHV12" s="502"/>
      <c r="CHW12" s="502"/>
      <c r="CHX12" s="502"/>
      <c r="CHY12" s="502"/>
      <c r="CHZ12" s="502"/>
      <c r="CIA12" s="502"/>
      <c r="CIB12" s="502"/>
      <c r="CIC12" s="502"/>
      <c r="CID12" s="502"/>
      <c r="CIE12" s="502"/>
      <c r="CIF12" s="502"/>
      <c r="CIG12" s="502"/>
      <c r="CIH12" s="502"/>
      <c r="CII12" s="502"/>
      <c r="CIJ12" s="502"/>
      <c r="CIK12" s="502"/>
      <c r="CIL12" s="502"/>
      <c r="CIM12" s="502"/>
      <c r="CIN12" s="502"/>
      <c r="CIO12" s="502"/>
      <c r="CIP12" s="502"/>
      <c r="CIQ12" s="502"/>
      <c r="CIR12" s="502"/>
      <c r="CIS12" s="502"/>
      <c r="CIT12" s="502"/>
      <c r="CIU12" s="502"/>
      <c r="CIV12" s="502"/>
      <c r="CIW12" s="502"/>
      <c r="CIX12" s="502"/>
      <c r="CIY12" s="502"/>
      <c r="CIZ12" s="502"/>
      <c r="CJA12" s="502"/>
      <c r="CJB12" s="502"/>
      <c r="CJC12" s="502"/>
      <c r="CJD12" s="502"/>
      <c r="CJE12" s="502"/>
      <c r="CJF12" s="502"/>
      <c r="CJG12" s="502"/>
      <c r="CJH12" s="502"/>
      <c r="CJI12" s="502"/>
      <c r="CJJ12" s="502"/>
      <c r="CJK12" s="502"/>
      <c r="CJL12" s="502"/>
      <c r="CJM12" s="502"/>
      <c r="CJN12" s="502"/>
      <c r="CJO12" s="502"/>
      <c r="CJP12" s="502"/>
      <c r="CJQ12" s="502"/>
      <c r="CJR12" s="502"/>
      <c r="CJS12" s="502"/>
      <c r="CJT12" s="502"/>
      <c r="CJU12" s="502"/>
      <c r="CJV12" s="502"/>
      <c r="CJW12" s="502"/>
      <c r="CJX12" s="502"/>
      <c r="CJY12" s="502"/>
      <c r="CJZ12" s="502"/>
      <c r="CKA12" s="502"/>
      <c r="CKB12" s="502"/>
      <c r="CKC12" s="502"/>
      <c r="CKD12" s="502"/>
      <c r="CKE12" s="502"/>
      <c r="CKF12" s="502"/>
      <c r="CKG12" s="502"/>
      <c r="CKH12" s="502"/>
      <c r="CKI12" s="502"/>
      <c r="CKJ12" s="502"/>
      <c r="CKK12" s="502"/>
      <c r="CKL12" s="502"/>
      <c r="CKM12" s="502"/>
      <c r="CKN12" s="502"/>
      <c r="CKO12" s="502"/>
      <c r="CKP12" s="502"/>
      <c r="CKQ12" s="502"/>
      <c r="CKR12" s="502"/>
      <c r="CKS12" s="502"/>
      <c r="CKT12" s="502"/>
      <c r="CKU12" s="502"/>
      <c r="CKV12" s="502"/>
      <c r="CKW12" s="502"/>
      <c r="CKX12" s="502"/>
      <c r="CKY12" s="502"/>
      <c r="CKZ12" s="502"/>
      <c r="CLA12" s="502"/>
      <c r="CLB12" s="502"/>
      <c r="CLC12" s="502"/>
      <c r="CLD12" s="502"/>
      <c r="CLE12" s="502"/>
      <c r="CLF12" s="502"/>
      <c r="CLG12" s="502"/>
      <c r="CLH12" s="502"/>
      <c r="CLI12" s="502"/>
      <c r="CLJ12" s="502"/>
      <c r="CLK12" s="502"/>
      <c r="CLL12" s="502"/>
      <c r="CLM12" s="502"/>
      <c r="CLN12" s="502"/>
      <c r="CLO12" s="502"/>
      <c r="CLP12" s="502"/>
      <c r="CLQ12" s="502"/>
      <c r="CLR12" s="502"/>
      <c r="CLS12" s="502"/>
      <c r="CLT12" s="502"/>
      <c r="CLU12" s="502"/>
      <c r="CLV12" s="502"/>
      <c r="CLW12" s="502"/>
      <c r="CLX12" s="502"/>
      <c r="CLY12" s="502"/>
      <c r="CLZ12" s="502"/>
      <c r="CMA12" s="502"/>
      <c r="CMB12" s="502"/>
      <c r="CMC12" s="502"/>
      <c r="CMD12" s="502"/>
      <c r="CME12" s="502"/>
      <c r="CMF12" s="502"/>
      <c r="CMG12" s="502"/>
      <c r="CMH12" s="502"/>
      <c r="CMI12" s="502"/>
      <c r="CMJ12" s="502"/>
      <c r="CMK12" s="502"/>
      <c r="CML12" s="502"/>
      <c r="CMM12" s="502"/>
      <c r="CMN12" s="502"/>
      <c r="CMO12" s="502"/>
      <c r="CMP12" s="502"/>
      <c r="CMQ12" s="502"/>
      <c r="CMR12" s="502"/>
      <c r="CMS12" s="502"/>
      <c r="CMT12" s="502"/>
      <c r="CMU12" s="502"/>
      <c r="CMV12" s="502"/>
      <c r="CMW12" s="502"/>
      <c r="CMX12" s="502"/>
      <c r="CMY12" s="502"/>
      <c r="CMZ12" s="502"/>
      <c r="CNA12" s="502"/>
      <c r="CNB12" s="502"/>
      <c r="CNC12" s="502"/>
      <c r="CND12" s="502"/>
      <c r="CNE12" s="502"/>
      <c r="CNF12" s="502"/>
      <c r="CNG12" s="502"/>
      <c r="CNH12" s="502"/>
      <c r="CNI12" s="502"/>
      <c r="CNJ12" s="502"/>
      <c r="CNK12" s="502"/>
      <c r="CNL12" s="502"/>
      <c r="CNM12" s="502"/>
      <c r="CNN12" s="502"/>
      <c r="CNO12" s="502"/>
      <c r="CNP12" s="502"/>
      <c r="CNQ12" s="502"/>
      <c r="CNR12" s="502"/>
      <c r="CNS12" s="502"/>
      <c r="CNT12" s="502"/>
      <c r="CNU12" s="502"/>
      <c r="CNV12" s="502"/>
      <c r="CNW12" s="502"/>
      <c r="CNX12" s="502"/>
      <c r="CNY12" s="502"/>
      <c r="CNZ12" s="502"/>
      <c r="COA12" s="502"/>
      <c r="COB12" s="502"/>
      <c r="COC12" s="502"/>
      <c r="COD12" s="502"/>
      <c r="COE12" s="502"/>
      <c r="COF12" s="502"/>
      <c r="COG12" s="502"/>
      <c r="COH12" s="502"/>
      <c r="COI12" s="502"/>
      <c r="COJ12" s="502"/>
      <c r="COK12" s="502"/>
      <c r="COL12" s="502"/>
      <c r="COM12" s="502"/>
      <c r="CON12" s="502"/>
      <c r="COO12" s="502"/>
      <c r="COP12" s="502"/>
      <c r="COQ12" s="502"/>
      <c r="COR12" s="502"/>
      <c r="COS12" s="502"/>
      <c r="COT12" s="502"/>
      <c r="COU12" s="502"/>
      <c r="COV12" s="502"/>
      <c r="COW12" s="502"/>
      <c r="COX12" s="502"/>
      <c r="COY12" s="502"/>
      <c r="COZ12" s="502"/>
      <c r="CPA12" s="502"/>
      <c r="CPB12" s="502"/>
      <c r="CPC12" s="502"/>
      <c r="CPD12" s="502"/>
      <c r="CPE12" s="502"/>
      <c r="CPF12" s="502"/>
      <c r="CPG12" s="502"/>
      <c r="CPH12" s="502"/>
      <c r="CPI12" s="502"/>
      <c r="CPJ12" s="502"/>
      <c r="CPK12" s="502"/>
      <c r="CPL12" s="502"/>
      <c r="CPM12" s="502"/>
      <c r="CPN12" s="502"/>
      <c r="CPO12" s="502"/>
      <c r="CPP12" s="502"/>
      <c r="CPQ12" s="502"/>
      <c r="CPR12" s="502"/>
      <c r="CPS12" s="502"/>
      <c r="CPT12" s="502"/>
      <c r="CPU12" s="502"/>
      <c r="CPV12" s="502"/>
      <c r="CPW12" s="502"/>
      <c r="CPX12" s="502"/>
      <c r="CPY12" s="502"/>
      <c r="CPZ12" s="502"/>
      <c r="CQA12" s="502"/>
      <c r="CQB12" s="502"/>
      <c r="CQC12" s="502"/>
      <c r="CQD12" s="502"/>
      <c r="CQE12" s="502"/>
      <c r="CQF12" s="502"/>
      <c r="CQG12" s="502"/>
      <c r="CQH12" s="502"/>
      <c r="CQI12" s="502"/>
      <c r="CQJ12" s="502"/>
      <c r="CQK12" s="502"/>
      <c r="CQL12" s="502"/>
      <c r="CQM12" s="502"/>
      <c r="CQN12" s="502"/>
      <c r="CQO12" s="502"/>
      <c r="CQP12" s="502"/>
      <c r="CQQ12" s="502"/>
      <c r="CQR12" s="502"/>
      <c r="CQS12" s="502"/>
      <c r="CQT12" s="502"/>
      <c r="CQU12" s="502"/>
      <c r="CQV12" s="502"/>
      <c r="CQW12" s="502"/>
      <c r="CQX12" s="502"/>
      <c r="CQY12" s="502"/>
      <c r="CQZ12" s="502"/>
      <c r="CRA12" s="502"/>
      <c r="CRB12" s="502"/>
      <c r="CRC12" s="502"/>
      <c r="CRD12" s="502"/>
      <c r="CRE12" s="502"/>
      <c r="CRF12" s="502"/>
      <c r="CRG12" s="502"/>
      <c r="CRH12" s="502"/>
      <c r="CRI12" s="502"/>
      <c r="CRJ12" s="502"/>
      <c r="CRK12" s="502"/>
      <c r="CRL12" s="502"/>
      <c r="CRM12" s="502"/>
      <c r="CRN12" s="502"/>
      <c r="CRO12" s="502"/>
      <c r="CRP12" s="502"/>
      <c r="CRQ12" s="502"/>
      <c r="CRR12" s="502"/>
      <c r="CRS12" s="502"/>
      <c r="CRT12" s="502"/>
      <c r="CRU12" s="502"/>
      <c r="CRV12" s="502"/>
      <c r="CRW12" s="502"/>
      <c r="CRX12" s="502"/>
      <c r="CRY12" s="502"/>
      <c r="CRZ12" s="502"/>
      <c r="CSA12" s="502"/>
      <c r="CSB12" s="502"/>
      <c r="CSC12" s="502"/>
      <c r="CSD12" s="502"/>
      <c r="CSE12" s="502"/>
      <c r="CSF12" s="502"/>
      <c r="CSG12" s="502"/>
      <c r="CSH12" s="502"/>
      <c r="CSI12" s="502"/>
      <c r="CSJ12" s="502"/>
      <c r="CSK12" s="502"/>
      <c r="CSL12" s="502"/>
      <c r="CSM12" s="502"/>
      <c r="CSN12" s="502"/>
      <c r="CSO12" s="502"/>
      <c r="CSP12" s="502"/>
      <c r="CSQ12" s="502"/>
      <c r="CSR12" s="502"/>
      <c r="CSS12" s="502"/>
      <c r="CST12" s="502"/>
      <c r="CSU12" s="502"/>
      <c r="CSV12" s="502"/>
      <c r="CSW12" s="502"/>
      <c r="CSX12" s="502"/>
      <c r="CSY12" s="502"/>
      <c r="CSZ12" s="502"/>
      <c r="CTA12" s="502"/>
      <c r="CTB12" s="502"/>
      <c r="CTC12" s="502"/>
      <c r="CTD12" s="502"/>
      <c r="CTE12" s="502"/>
      <c r="CTF12" s="502"/>
      <c r="CTG12" s="502"/>
      <c r="CTH12" s="502"/>
      <c r="CTI12" s="502"/>
      <c r="CTJ12" s="502"/>
      <c r="CTK12" s="502"/>
      <c r="CTL12" s="502"/>
      <c r="CTM12" s="502"/>
      <c r="CTN12" s="502"/>
      <c r="CTO12" s="502"/>
      <c r="CTP12" s="502"/>
      <c r="CTQ12" s="502"/>
      <c r="CTR12" s="502"/>
      <c r="CTS12" s="502"/>
      <c r="CTT12" s="502"/>
      <c r="CTU12" s="502"/>
      <c r="CTV12" s="502"/>
      <c r="CTW12" s="502"/>
      <c r="CTX12" s="502"/>
      <c r="CTY12" s="502"/>
      <c r="CTZ12" s="502"/>
      <c r="CUA12" s="502"/>
      <c r="CUB12" s="502"/>
      <c r="CUC12" s="502"/>
      <c r="CUD12" s="502"/>
      <c r="CUE12" s="502"/>
      <c r="CUF12" s="502"/>
      <c r="CUG12" s="502"/>
      <c r="CUH12" s="502"/>
      <c r="CUI12" s="502"/>
      <c r="CUJ12" s="502"/>
      <c r="CUK12" s="502"/>
      <c r="CUL12" s="502"/>
      <c r="CUM12" s="502"/>
      <c r="CUN12" s="502"/>
      <c r="CUO12" s="502"/>
      <c r="CUP12" s="502"/>
      <c r="CUQ12" s="502"/>
      <c r="CUR12" s="502"/>
      <c r="CUS12" s="502"/>
      <c r="CUT12" s="502"/>
      <c r="CUU12" s="502"/>
      <c r="CUV12" s="502"/>
      <c r="CUW12" s="502"/>
      <c r="CUX12" s="502"/>
      <c r="CUY12" s="502"/>
      <c r="CUZ12" s="502"/>
      <c r="CVA12" s="502"/>
      <c r="CVB12" s="502"/>
      <c r="CVC12" s="502"/>
      <c r="CVD12" s="502"/>
      <c r="CVE12" s="502"/>
      <c r="CVF12" s="502"/>
      <c r="CVG12" s="502"/>
      <c r="CVH12" s="502"/>
      <c r="CVI12" s="502"/>
      <c r="CVJ12" s="502"/>
      <c r="CVK12" s="502"/>
      <c r="CVL12" s="502"/>
      <c r="CVM12" s="502"/>
      <c r="CVN12" s="502"/>
      <c r="CVO12" s="502"/>
      <c r="CVP12" s="502"/>
      <c r="CVQ12" s="502"/>
      <c r="CVR12" s="502"/>
      <c r="CVS12" s="502"/>
      <c r="CVT12" s="502"/>
      <c r="CVU12" s="502"/>
      <c r="CVV12" s="502"/>
      <c r="CVW12" s="502"/>
      <c r="CVX12" s="502"/>
      <c r="CVY12" s="502"/>
      <c r="CVZ12" s="502"/>
      <c r="CWA12" s="502"/>
      <c r="CWB12" s="502"/>
      <c r="CWC12" s="502"/>
      <c r="CWD12" s="502"/>
      <c r="CWE12" s="502"/>
      <c r="CWF12" s="502"/>
      <c r="CWG12" s="502"/>
      <c r="CWH12" s="502"/>
      <c r="CWI12" s="502"/>
      <c r="CWJ12" s="502"/>
      <c r="CWK12" s="502"/>
      <c r="CWL12" s="502"/>
      <c r="CWM12" s="502"/>
      <c r="CWN12" s="502"/>
      <c r="CWO12" s="502"/>
      <c r="CWP12" s="502"/>
      <c r="CWQ12" s="502"/>
      <c r="CWR12" s="502"/>
      <c r="CWS12" s="502"/>
      <c r="CWT12" s="502"/>
      <c r="CWU12" s="502"/>
      <c r="CWV12" s="502"/>
      <c r="CWW12" s="502"/>
      <c r="CWX12" s="502"/>
      <c r="CWY12" s="502"/>
      <c r="CWZ12" s="502"/>
      <c r="CXA12" s="502"/>
      <c r="CXB12" s="502"/>
      <c r="CXC12" s="502"/>
      <c r="CXD12" s="502"/>
      <c r="CXE12" s="502"/>
      <c r="CXF12" s="502"/>
      <c r="CXG12" s="502"/>
      <c r="CXH12" s="502"/>
      <c r="CXI12" s="502"/>
      <c r="CXJ12" s="502"/>
      <c r="CXK12" s="502"/>
      <c r="CXL12" s="502"/>
      <c r="CXM12" s="502"/>
      <c r="CXN12" s="502"/>
      <c r="CXO12" s="502"/>
      <c r="CXP12" s="502"/>
      <c r="CXQ12" s="502"/>
      <c r="CXR12" s="502"/>
      <c r="CXS12" s="502"/>
      <c r="CXT12" s="502"/>
      <c r="CXU12" s="502"/>
      <c r="CXV12" s="502"/>
      <c r="CXW12" s="502"/>
      <c r="CXX12" s="502"/>
      <c r="CXY12" s="502"/>
      <c r="CXZ12" s="502"/>
      <c r="CYA12" s="502"/>
      <c r="CYB12" s="502"/>
      <c r="CYC12" s="502"/>
      <c r="CYD12" s="502"/>
      <c r="CYE12" s="502"/>
      <c r="CYF12" s="502"/>
      <c r="CYG12" s="502"/>
      <c r="CYH12" s="502"/>
      <c r="CYI12" s="502"/>
      <c r="CYJ12" s="502"/>
      <c r="CYK12" s="502"/>
      <c r="CYL12" s="502"/>
      <c r="CYM12" s="502"/>
      <c r="CYN12" s="502"/>
      <c r="CYO12" s="502"/>
      <c r="CYP12" s="502"/>
      <c r="CYQ12" s="502"/>
      <c r="CYR12" s="502"/>
      <c r="CYS12" s="502"/>
      <c r="CYT12" s="502"/>
      <c r="CYU12" s="502"/>
      <c r="CYV12" s="502"/>
      <c r="CYW12" s="502"/>
      <c r="CYX12" s="502"/>
      <c r="CYY12" s="502"/>
      <c r="CYZ12" s="502"/>
      <c r="CZA12" s="502"/>
      <c r="CZB12" s="502"/>
      <c r="CZC12" s="502"/>
      <c r="CZD12" s="502"/>
      <c r="CZE12" s="502"/>
      <c r="CZF12" s="502"/>
      <c r="CZG12" s="502"/>
      <c r="CZH12" s="502"/>
      <c r="CZI12" s="502"/>
      <c r="CZJ12" s="502"/>
      <c r="CZK12" s="502"/>
      <c r="CZL12" s="502"/>
      <c r="CZM12" s="502"/>
      <c r="CZN12" s="502"/>
      <c r="CZO12" s="502"/>
      <c r="CZP12" s="502"/>
      <c r="CZQ12" s="502"/>
      <c r="CZR12" s="502"/>
      <c r="CZS12" s="502"/>
      <c r="CZT12" s="502"/>
      <c r="CZU12" s="502"/>
      <c r="CZV12" s="502"/>
      <c r="CZW12" s="502"/>
      <c r="CZX12" s="502"/>
      <c r="CZY12" s="502"/>
      <c r="CZZ12" s="502"/>
      <c r="DAA12" s="502"/>
      <c r="DAB12" s="502"/>
      <c r="DAC12" s="502"/>
      <c r="DAD12" s="502"/>
      <c r="DAE12" s="502"/>
      <c r="DAF12" s="502"/>
      <c r="DAG12" s="502"/>
      <c r="DAH12" s="502"/>
      <c r="DAI12" s="502"/>
      <c r="DAJ12" s="502"/>
      <c r="DAK12" s="502"/>
      <c r="DAL12" s="502"/>
      <c r="DAM12" s="502"/>
      <c r="DAN12" s="502"/>
      <c r="DAO12" s="502"/>
      <c r="DAP12" s="502"/>
      <c r="DAQ12" s="502"/>
      <c r="DAR12" s="502"/>
      <c r="DAS12" s="502"/>
      <c r="DAT12" s="502"/>
      <c r="DAU12" s="502"/>
      <c r="DAV12" s="502"/>
      <c r="DAW12" s="502"/>
      <c r="DAX12" s="502"/>
      <c r="DAY12" s="502"/>
      <c r="DAZ12" s="502"/>
      <c r="DBA12" s="502"/>
      <c r="DBB12" s="502"/>
      <c r="DBC12" s="502"/>
      <c r="DBD12" s="502"/>
      <c r="DBE12" s="502"/>
      <c r="DBF12" s="502"/>
      <c r="DBG12" s="502"/>
      <c r="DBH12" s="502"/>
      <c r="DBI12" s="502"/>
      <c r="DBJ12" s="502"/>
      <c r="DBK12" s="502"/>
      <c r="DBL12" s="502"/>
      <c r="DBM12" s="502"/>
      <c r="DBN12" s="502"/>
      <c r="DBO12" s="502"/>
      <c r="DBP12" s="502"/>
      <c r="DBQ12" s="502"/>
      <c r="DBR12" s="502"/>
      <c r="DBS12" s="502"/>
      <c r="DBT12" s="502"/>
      <c r="DBU12" s="502"/>
      <c r="DBV12" s="502"/>
      <c r="DBW12" s="502"/>
      <c r="DBX12" s="502"/>
      <c r="DBY12" s="502"/>
      <c r="DBZ12" s="502"/>
      <c r="DCA12" s="502"/>
      <c r="DCB12" s="502"/>
      <c r="DCC12" s="502"/>
      <c r="DCD12" s="502"/>
      <c r="DCE12" s="502"/>
      <c r="DCF12" s="502"/>
      <c r="DCG12" s="502"/>
      <c r="DCH12" s="502"/>
      <c r="DCI12" s="502"/>
      <c r="DCJ12" s="502"/>
      <c r="DCK12" s="502"/>
      <c r="DCL12" s="502"/>
      <c r="DCM12" s="502"/>
      <c r="DCN12" s="502"/>
      <c r="DCO12" s="502"/>
      <c r="DCP12" s="502"/>
      <c r="DCQ12" s="502"/>
      <c r="DCR12" s="502"/>
      <c r="DCS12" s="502"/>
      <c r="DCT12" s="502"/>
      <c r="DCU12" s="502"/>
      <c r="DCV12" s="502"/>
      <c r="DCW12" s="502"/>
      <c r="DCX12" s="502"/>
      <c r="DCY12" s="502"/>
      <c r="DCZ12" s="502"/>
      <c r="DDA12" s="502"/>
      <c r="DDB12" s="502"/>
      <c r="DDC12" s="502"/>
      <c r="DDD12" s="502"/>
      <c r="DDE12" s="502"/>
      <c r="DDF12" s="502"/>
      <c r="DDG12" s="502"/>
      <c r="DDH12" s="502"/>
      <c r="DDI12" s="502"/>
      <c r="DDJ12" s="502"/>
      <c r="DDK12" s="502"/>
      <c r="DDL12" s="502"/>
      <c r="DDM12" s="502"/>
      <c r="DDN12" s="502"/>
      <c r="DDO12" s="502"/>
      <c r="DDP12" s="502"/>
      <c r="DDQ12" s="502"/>
      <c r="DDR12" s="502"/>
      <c r="DDS12" s="502"/>
      <c r="DDT12" s="502"/>
      <c r="DDU12" s="502"/>
      <c r="DDV12" s="502"/>
      <c r="DDW12" s="502"/>
      <c r="DDX12" s="502"/>
      <c r="DDY12" s="502"/>
      <c r="DDZ12" s="502"/>
      <c r="DEA12" s="502"/>
      <c r="DEB12" s="502"/>
      <c r="DEC12" s="502"/>
      <c r="DED12" s="502"/>
      <c r="DEE12" s="502"/>
      <c r="DEF12" s="502"/>
      <c r="DEG12" s="502"/>
      <c r="DEH12" s="502"/>
      <c r="DEI12" s="502"/>
      <c r="DEJ12" s="502"/>
      <c r="DEK12" s="502"/>
      <c r="DEL12" s="502"/>
      <c r="DEM12" s="502"/>
      <c r="DEN12" s="502"/>
      <c r="DEO12" s="502"/>
      <c r="DEP12" s="502"/>
      <c r="DEQ12" s="502"/>
      <c r="DER12" s="502"/>
      <c r="DES12" s="502"/>
      <c r="DET12" s="502"/>
      <c r="DEU12" s="502"/>
      <c r="DEV12" s="502"/>
      <c r="DEW12" s="502"/>
      <c r="DEX12" s="502"/>
      <c r="DEY12" s="502"/>
      <c r="DEZ12" s="502"/>
      <c r="DFA12" s="502"/>
      <c r="DFB12" s="502"/>
      <c r="DFC12" s="502"/>
      <c r="DFD12" s="502"/>
      <c r="DFE12" s="502"/>
      <c r="DFF12" s="502"/>
      <c r="DFG12" s="502"/>
      <c r="DFH12" s="502"/>
      <c r="DFI12" s="502"/>
      <c r="DFJ12" s="502"/>
      <c r="DFK12" s="502"/>
      <c r="DFL12" s="502"/>
      <c r="DFM12" s="502"/>
      <c r="DFN12" s="502"/>
      <c r="DFO12" s="502"/>
      <c r="DFP12" s="502"/>
      <c r="DFQ12" s="502"/>
      <c r="DFR12" s="502"/>
      <c r="DFS12" s="502"/>
      <c r="DFT12" s="502"/>
      <c r="DFU12" s="502"/>
      <c r="DFV12" s="502"/>
      <c r="DFW12" s="502"/>
      <c r="DFX12" s="502"/>
      <c r="DFY12" s="502"/>
      <c r="DFZ12" s="502"/>
      <c r="DGA12" s="502"/>
      <c r="DGB12" s="502"/>
      <c r="DGC12" s="502"/>
      <c r="DGD12" s="502"/>
      <c r="DGE12" s="502"/>
      <c r="DGF12" s="502"/>
      <c r="DGG12" s="502"/>
      <c r="DGH12" s="502"/>
      <c r="DGI12" s="502"/>
      <c r="DGJ12" s="502"/>
      <c r="DGK12" s="502"/>
      <c r="DGL12" s="502"/>
      <c r="DGM12" s="502"/>
      <c r="DGN12" s="502"/>
      <c r="DGO12" s="502"/>
      <c r="DGP12" s="502"/>
      <c r="DGQ12" s="502"/>
      <c r="DGR12" s="502"/>
      <c r="DGS12" s="502"/>
      <c r="DGT12" s="502"/>
      <c r="DGU12" s="502"/>
      <c r="DGV12" s="502"/>
      <c r="DGW12" s="502"/>
      <c r="DGX12" s="502"/>
      <c r="DGY12" s="502"/>
      <c r="DGZ12" s="502"/>
      <c r="DHA12" s="502"/>
      <c r="DHB12" s="502"/>
      <c r="DHC12" s="502"/>
      <c r="DHD12" s="502"/>
      <c r="DHE12" s="502"/>
      <c r="DHF12" s="502"/>
      <c r="DHG12" s="502"/>
      <c r="DHH12" s="502"/>
      <c r="DHI12" s="502"/>
      <c r="DHJ12" s="502"/>
      <c r="DHK12" s="502"/>
      <c r="DHL12" s="502"/>
      <c r="DHM12" s="502"/>
      <c r="DHN12" s="502"/>
      <c r="DHO12" s="502"/>
      <c r="DHP12" s="502"/>
      <c r="DHQ12" s="502"/>
      <c r="DHR12" s="502"/>
      <c r="DHS12" s="502"/>
      <c r="DHT12" s="502"/>
      <c r="DHU12" s="502"/>
      <c r="DHV12" s="502"/>
      <c r="DHW12" s="502"/>
      <c r="DHX12" s="502"/>
      <c r="DHY12" s="502"/>
      <c r="DHZ12" s="502"/>
      <c r="DIA12" s="502"/>
      <c r="DIB12" s="502"/>
      <c r="DIC12" s="502"/>
      <c r="DID12" s="502"/>
      <c r="DIE12" s="502"/>
      <c r="DIF12" s="502"/>
      <c r="DIG12" s="502"/>
      <c r="DIH12" s="502"/>
      <c r="DII12" s="502"/>
      <c r="DIJ12" s="502"/>
      <c r="DIK12" s="502"/>
      <c r="DIL12" s="502"/>
      <c r="DIM12" s="502"/>
      <c r="DIN12" s="502"/>
      <c r="DIO12" s="502"/>
      <c r="DIP12" s="502"/>
      <c r="DIQ12" s="502"/>
      <c r="DIR12" s="502"/>
      <c r="DIS12" s="502"/>
      <c r="DIT12" s="502"/>
      <c r="DIU12" s="502"/>
      <c r="DIV12" s="502"/>
      <c r="DIW12" s="502"/>
      <c r="DIX12" s="502"/>
      <c r="DIY12" s="502"/>
      <c r="DIZ12" s="502"/>
      <c r="DJA12" s="502"/>
      <c r="DJB12" s="502"/>
      <c r="DJC12" s="502"/>
      <c r="DJD12" s="502"/>
      <c r="DJE12" s="502"/>
      <c r="DJF12" s="502"/>
      <c r="DJG12" s="502"/>
      <c r="DJH12" s="502"/>
      <c r="DJI12" s="502"/>
      <c r="DJJ12" s="502"/>
      <c r="DJK12" s="502"/>
      <c r="DJL12" s="502"/>
      <c r="DJM12" s="502"/>
      <c r="DJN12" s="502"/>
      <c r="DJO12" s="502"/>
      <c r="DJP12" s="502"/>
      <c r="DJQ12" s="502"/>
      <c r="DJR12" s="502"/>
      <c r="DJS12" s="502"/>
      <c r="DJT12" s="502"/>
      <c r="DJU12" s="502"/>
      <c r="DJV12" s="502"/>
      <c r="DJW12" s="502"/>
      <c r="DJX12" s="502"/>
      <c r="DJY12" s="502"/>
      <c r="DJZ12" s="502"/>
      <c r="DKA12" s="502"/>
      <c r="DKB12" s="502"/>
      <c r="DKC12" s="502"/>
      <c r="DKD12" s="502"/>
      <c r="DKE12" s="502"/>
      <c r="DKF12" s="502"/>
      <c r="DKG12" s="502"/>
      <c r="DKH12" s="502"/>
      <c r="DKI12" s="502"/>
      <c r="DKJ12" s="502"/>
      <c r="DKK12" s="502"/>
      <c r="DKL12" s="502"/>
      <c r="DKM12" s="502"/>
      <c r="DKN12" s="502"/>
      <c r="DKO12" s="502"/>
      <c r="DKP12" s="502"/>
      <c r="DKQ12" s="502"/>
      <c r="DKR12" s="502"/>
      <c r="DKS12" s="502"/>
      <c r="DKT12" s="502"/>
      <c r="DKU12" s="502"/>
      <c r="DKV12" s="502"/>
      <c r="DKW12" s="502"/>
      <c r="DKX12" s="502"/>
      <c r="DKY12" s="502"/>
      <c r="DKZ12" s="502"/>
      <c r="DLA12" s="502"/>
      <c r="DLB12" s="502"/>
      <c r="DLC12" s="502"/>
      <c r="DLD12" s="502"/>
      <c r="DLE12" s="502"/>
      <c r="DLF12" s="502"/>
      <c r="DLG12" s="502"/>
      <c r="DLH12" s="502"/>
      <c r="DLI12" s="502"/>
      <c r="DLJ12" s="502"/>
      <c r="DLK12" s="502"/>
      <c r="DLL12" s="502"/>
      <c r="DLM12" s="502"/>
      <c r="DLN12" s="502"/>
      <c r="DLO12" s="502"/>
      <c r="DLP12" s="502"/>
      <c r="DLQ12" s="502"/>
      <c r="DLR12" s="502"/>
      <c r="DLS12" s="502"/>
      <c r="DLT12" s="502"/>
      <c r="DLU12" s="502"/>
      <c r="DLV12" s="502"/>
      <c r="DLW12" s="502"/>
      <c r="DLX12" s="502"/>
      <c r="DLY12" s="502"/>
      <c r="DLZ12" s="502"/>
      <c r="DMA12" s="502"/>
      <c r="DMB12" s="502"/>
      <c r="DMC12" s="502"/>
      <c r="DMD12" s="502"/>
      <c r="DME12" s="502"/>
      <c r="DMF12" s="502"/>
      <c r="DMG12" s="502"/>
      <c r="DMH12" s="502"/>
      <c r="DMI12" s="502"/>
      <c r="DMJ12" s="502"/>
      <c r="DMK12" s="502"/>
      <c r="DML12" s="502"/>
      <c r="DMM12" s="502"/>
      <c r="DMN12" s="502"/>
      <c r="DMO12" s="502"/>
      <c r="DMP12" s="502"/>
      <c r="DMQ12" s="502"/>
      <c r="DMR12" s="502"/>
      <c r="DMS12" s="502"/>
      <c r="DMT12" s="502"/>
      <c r="DMU12" s="502"/>
      <c r="DMV12" s="502"/>
      <c r="DMW12" s="502"/>
      <c r="DMX12" s="502"/>
      <c r="DMY12" s="502"/>
      <c r="DMZ12" s="502"/>
      <c r="DNA12" s="502"/>
      <c r="DNB12" s="502"/>
      <c r="DNC12" s="502"/>
      <c r="DND12" s="502"/>
      <c r="DNE12" s="502"/>
      <c r="DNF12" s="502"/>
      <c r="DNG12" s="502"/>
      <c r="DNH12" s="502"/>
      <c r="DNI12" s="502"/>
      <c r="DNJ12" s="502"/>
      <c r="DNK12" s="502"/>
      <c r="DNL12" s="502"/>
      <c r="DNM12" s="502"/>
      <c r="DNN12" s="502"/>
      <c r="DNO12" s="502"/>
      <c r="DNP12" s="502"/>
      <c r="DNQ12" s="502"/>
      <c r="DNR12" s="502"/>
      <c r="DNS12" s="502"/>
      <c r="DNT12" s="502"/>
      <c r="DNU12" s="502"/>
      <c r="DNV12" s="502"/>
      <c r="DNW12" s="502"/>
      <c r="DNX12" s="502"/>
      <c r="DNY12" s="502"/>
      <c r="DNZ12" s="502"/>
      <c r="DOA12" s="502"/>
      <c r="DOB12" s="502"/>
      <c r="DOC12" s="502"/>
      <c r="DOD12" s="502"/>
      <c r="DOE12" s="502"/>
      <c r="DOF12" s="502"/>
      <c r="DOG12" s="502"/>
      <c r="DOH12" s="502"/>
      <c r="DOI12" s="502"/>
      <c r="DOJ12" s="502"/>
      <c r="DOK12" s="502"/>
      <c r="DOL12" s="502"/>
      <c r="DOM12" s="502"/>
      <c r="DON12" s="502"/>
      <c r="DOO12" s="502"/>
      <c r="DOP12" s="502"/>
      <c r="DOQ12" s="502"/>
      <c r="DOR12" s="502"/>
      <c r="DOS12" s="502"/>
      <c r="DOT12" s="502"/>
      <c r="DOU12" s="502"/>
      <c r="DOV12" s="502"/>
      <c r="DOW12" s="502"/>
      <c r="DOX12" s="502"/>
      <c r="DOY12" s="502"/>
      <c r="DOZ12" s="502"/>
      <c r="DPA12" s="502"/>
      <c r="DPB12" s="502"/>
      <c r="DPC12" s="502"/>
      <c r="DPD12" s="502"/>
      <c r="DPE12" s="502"/>
      <c r="DPF12" s="502"/>
      <c r="DPG12" s="502"/>
      <c r="DPH12" s="502"/>
      <c r="DPI12" s="502"/>
      <c r="DPJ12" s="502"/>
      <c r="DPK12" s="502"/>
      <c r="DPL12" s="502"/>
      <c r="DPM12" s="502"/>
      <c r="DPN12" s="502"/>
      <c r="DPO12" s="502"/>
      <c r="DPP12" s="502"/>
      <c r="DPQ12" s="502"/>
      <c r="DPR12" s="502"/>
      <c r="DPS12" s="502"/>
      <c r="DPT12" s="502"/>
      <c r="DPU12" s="502"/>
      <c r="DPV12" s="502"/>
      <c r="DPW12" s="502"/>
      <c r="DPX12" s="502"/>
      <c r="DPY12" s="502"/>
      <c r="DPZ12" s="502"/>
      <c r="DQA12" s="502"/>
      <c r="DQB12" s="502"/>
      <c r="DQC12" s="502"/>
      <c r="DQD12" s="502"/>
      <c r="DQE12" s="502"/>
      <c r="DQF12" s="502"/>
      <c r="DQG12" s="502"/>
      <c r="DQH12" s="502"/>
      <c r="DQI12" s="502"/>
      <c r="DQJ12" s="502"/>
      <c r="DQK12" s="502"/>
      <c r="DQL12" s="502"/>
      <c r="DQM12" s="502"/>
      <c r="DQN12" s="502"/>
      <c r="DQO12" s="502"/>
      <c r="DQP12" s="502"/>
      <c r="DQQ12" s="502"/>
      <c r="DQR12" s="502"/>
      <c r="DQS12" s="502"/>
      <c r="DQT12" s="502"/>
      <c r="DQU12" s="502"/>
      <c r="DQV12" s="502"/>
      <c r="DQW12" s="502"/>
      <c r="DQX12" s="502"/>
      <c r="DQY12" s="502"/>
      <c r="DQZ12" s="502"/>
      <c r="DRA12" s="502"/>
      <c r="DRB12" s="502"/>
      <c r="DRC12" s="502"/>
      <c r="DRD12" s="502"/>
      <c r="DRE12" s="502"/>
      <c r="DRF12" s="502"/>
      <c r="DRG12" s="502"/>
      <c r="DRH12" s="502"/>
      <c r="DRI12" s="502"/>
      <c r="DRJ12" s="502"/>
      <c r="DRK12" s="502"/>
      <c r="DRL12" s="502"/>
      <c r="DRM12" s="502"/>
      <c r="DRN12" s="502"/>
      <c r="DRO12" s="502"/>
      <c r="DRP12" s="502"/>
      <c r="DRQ12" s="502"/>
      <c r="DRR12" s="502"/>
      <c r="DRS12" s="502"/>
      <c r="DRT12" s="502"/>
      <c r="DRU12" s="502"/>
      <c r="DRV12" s="502"/>
      <c r="DRW12" s="502"/>
      <c r="DRX12" s="502"/>
      <c r="DRY12" s="502"/>
      <c r="DRZ12" s="502"/>
      <c r="DSA12" s="502"/>
      <c r="DSB12" s="502"/>
      <c r="DSC12" s="502"/>
      <c r="DSD12" s="502"/>
      <c r="DSE12" s="502"/>
      <c r="DSF12" s="502"/>
      <c r="DSG12" s="502"/>
      <c r="DSH12" s="502"/>
      <c r="DSI12" s="502"/>
      <c r="DSJ12" s="502"/>
      <c r="DSK12" s="502"/>
      <c r="DSL12" s="502"/>
      <c r="DSM12" s="502"/>
      <c r="DSN12" s="502"/>
      <c r="DSO12" s="502"/>
      <c r="DSP12" s="502"/>
      <c r="DSQ12" s="502"/>
      <c r="DSR12" s="502"/>
      <c r="DSS12" s="502"/>
      <c r="DST12" s="502"/>
      <c r="DSU12" s="502"/>
      <c r="DSV12" s="502"/>
      <c r="DSW12" s="502"/>
      <c r="DSX12" s="502"/>
      <c r="DSY12" s="502"/>
      <c r="DSZ12" s="502"/>
      <c r="DTA12" s="502"/>
      <c r="DTB12" s="502"/>
      <c r="DTC12" s="502"/>
      <c r="DTD12" s="502"/>
      <c r="DTE12" s="502"/>
      <c r="DTF12" s="502"/>
      <c r="DTG12" s="502"/>
      <c r="DTH12" s="502"/>
      <c r="DTI12" s="502"/>
      <c r="DTJ12" s="502"/>
      <c r="DTK12" s="502"/>
      <c r="DTL12" s="502"/>
      <c r="DTM12" s="502"/>
      <c r="DTN12" s="502"/>
      <c r="DTO12" s="502"/>
      <c r="DTP12" s="502"/>
      <c r="DTQ12" s="502"/>
      <c r="DTR12" s="502"/>
      <c r="DTS12" s="502"/>
      <c r="DTT12" s="502"/>
      <c r="DTU12" s="502"/>
      <c r="DTV12" s="502"/>
      <c r="DTW12" s="502"/>
      <c r="DTX12" s="502"/>
      <c r="DTY12" s="502"/>
      <c r="DTZ12" s="502"/>
      <c r="DUA12" s="502"/>
      <c r="DUB12" s="502"/>
      <c r="DUC12" s="502"/>
      <c r="DUD12" s="502"/>
      <c r="DUE12" s="502"/>
      <c r="DUF12" s="502"/>
      <c r="DUG12" s="502"/>
      <c r="DUH12" s="502"/>
      <c r="DUI12" s="502"/>
      <c r="DUJ12" s="502"/>
      <c r="DUK12" s="502"/>
      <c r="DUL12" s="502"/>
      <c r="DUM12" s="502"/>
      <c r="DUN12" s="502"/>
      <c r="DUO12" s="502"/>
      <c r="DUP12" s="502"/>
      <c r="DUQ12" s="502"/>
      <c r="DUR12" s="502"/>
      <c r="DUS12" s="502"/>
      <c r="DUT12" s="502"/>
      <c r="DUU12" s="502"/>
      <c r="DUV12" s="502"/>
      <c r="DUW12" s="502"/>
      <c r="DUX12" s="502"/>
      <c r="DUY12" s="502"/>
      <c r="DUZ12" s="502"/>
      <c r="DVA12" s="502"/>
      <c r="DVB12" s="502"/>
      <c r="DVC12" s="502"/>
      <c r="DVD12" s="502"/>
      <c r="DVE12" s="502"/>
      <c r="DVF12" s="502"/>
      <c r="DVG12" s="502"/>
      <c r="DVH12" s="502"/>
      <c r="DVI12" s="502"/>
      <c r="DVJ12" s="502"/>
      <c r="DVK12" s="502"/>
      <c r="DVL12" s="502"/>
      <c r="DVM12" s="502"/>
      <c r="DVN12" s="502"/>
      <c r="DVO12" s="502"/>
      <c r="DVP12" s="502"/>
      <c r="DVQ12" s="502"/>
      <c r="DVR12" s="502"/>
      <c r="DVS12" s="502"/>
      <c r="DVT12" s="502"/>
      <c r="DVU12" s="502"/>
      <c r="DVV12" s="502"/>
      <c r="DVW12" s="502"/>
      <c r="DVX12" s="502"/>
      <c r="DVY12" s="502"/>
      <c r="DVZ12" s="502"/>
      <c r="DWA12" s="502"/>
      <c r="DWB12" s="502"/>
      <c r="DWC12" s="502"/>
      <c r="DWD12" s="502"/>
      <c r="DWE12" s="502"/>
      <c r="DWF12" s="502"/>
      <c r="DWG12" s="502"/>
      <c r="DWH12" s="502"/>
      <c r="DWI12" s="502"/>
      <c r="DWJ12" s="502"/>
      <c r="DWK12" s="502"/>
      <c r="DWL12" s="502"/>
      <c r="DWM12" s="502"/>
      <c r="DWN12" s="502"/>
      <c r="DWO12" s="502"/>
      <c r="DWP12" s="502"/>
      <c r="DWQ12" s="502"/>
      <c r="DWR12" s="502"/>
      <c r="DWS12" s="502"/>
      <c r="DWT12" s="502"/>
      <c r="DWU12" s="502"/>
      <c r="DWV12" s="502"/>
      <c r="DWW12" s="502"/>
      <c r="DWX12" s="502"/>
      <c r="DWY12" s="502"/>
      <c r="DWZ12" s="502"/>
      <c r="DXA12" s="502"/>
      <c r="DXB12" s="502"/>
      <c r="DXC12" s="502"/>
      <c r="DXD12" s="502"/>
      <c r="DXE12" s="502"/>
      <c r="DXF12" s="502"/>
      <c r="DXG12" s="502"/>
      <c r="DXH12" s="502"/>
      <c r="DXI12" s="502"/>
      <c r="DXJ12" s="502"/>
      <c r="DXK12" s="502"/>
      <c r="DXL12" s="502"/>
      <c r="DXM12" s="502"/>
      <c r="DXN12" s="502"/>
      <c r="DXO12" s="502"/>
      <c r="DXP12" s="502"/>
      <c r="DXQ12" s="502"/>
      <c r="DXR12" s="502"/>
      <c r="DXS12" s="502"/>
      <c r="DXT12" s="502"/>
      <c r="DXU12" s="502"/>
      <c r="DXV12" s="502"/>
      <c r="DXW12" s="502"/>
      <c r="DXX12" s="502"/>
      <c r="DXY12" s="502"/>
      <c r="DXZ12" s="502"/>
      <c r="DYA12" s="502"/>
      <c r="DYB12" s="502"/>
      <c r="DYC12" s="502"/>
      <c r="DYD12" s="502"/>
      <c r="DYE12" s="502"/>
      <c r="DYF12" s="502"/>
      <c r="DYG12" s="502"/>
      <c r="DYH12" s="502"/>
      <c r="DYI12" s="502"/>
      <c r="DYJ12" s="502"/>
      <c r="DYK12" s="502"/>
      <c r="DYL12" s="502"/>
      <c r="DYM12" s="502"/>
      <c r="DYN12" s="502"/>
      <c r="DYO12" s="502"/>
      <c r="DYP12" s="502"/>
      <c r="DYQ12" s="502"/>
      <c r="DYR12" s="502"/>
      <c r="DYS12" s="502"/>
      <c r="DYT12" s="502"/>
      <c r="DYU12" s="502"/>
      <c r="DYV12" s="502"/>
      <c r="DYW12" s="502"/>
      <c r="DYX12" s="502"/>
      <c r="DYY12" s="502"/>
      <c r="DYZ12" s="502"/>
      <c r="DZA12" s="502"/>
      <c r="DZB12" s="502"/>
      <c r="DZC12" s="502"/>
      <c r="DZD12" s="502"/>
      <c r="DZE12" s="502"/>
      <c r="DZF12" s="502"/>
      <c r="DZG12" s="502"/>
      <c r="DZH12" s="502"/>
      <c r="DZI12" s="502"/>
      <c r="DZJ12" s="502"/>
      <c r="DZK12" s="502"/>
      <c r="DZL12" s="502"/>
      <c r="DZM12" s="502"/>
      <c r="DZN12" s="502"/>
      <c r="DZO12" s="502"/>
      <c r="DZP12" s="502"/>
      <c r="DZQ12" s="502"/>
      <c r="DZR12" s="502"/>
      <c r="DZS12" s="502"/>
      <c r="DZT12" s="502"/>
      <c r="DZU12" s="502"/>
      <c r="DZV12" s="502"/>
      <c r="DZW12" s="502"/>
      <c r="DZX12" s="502"/>
      <c r="DZY12" s="502"/>
      <c r="DZZ12" s="502"/>
      <c r="EAA12" s="502"/>
      <c r="EAB12" s="502"/>
      <c r="EAC12" s="502"/>
      <c r="EAD12" s="502"/>
      <c r="EAE12" s="502"/>
      <c r="EAF12" s="502"/>
      <c r="EAG12" s="502"/>
      <c r="EAH12" s="502"/>
      <c r="EAI12" s="502"/>
      <c r="EAJ12" s="502"/>
      <c r="EAK12" s="502"/>
      <c r="EAL12" s="502"/>
      <c r="EAM12" s="502"/>
      <c r="EAN12" s="502"/>
      <c r="EAO12" s="502"/>
      <c r="EAP12" s="502"/>
      <c r="EAQ12" s="502"/>
      <c r="EAR12" s="502"/>
      <c r="EAS12" s="502"/>
      <c r="EAT12" s="502"/>
      <c r="EAU12" s="502"/>
      <c r="EAV12" s="502"/>
      <c r="EAW12" s="502"/>
      <c r="EAX12" s="502"/>
      <c r="EAY12" s="502"/>
      <c r="EAZ12" s="502"/>
      <c r="EBA12" s="502"/>
      <c r="EBB12" s="502"/>
      <c r="EBC12" s="502"/>
      <c r="EBD12" s="502"/>
      <c r="EBE12" s="502"/>
      <c r="EBF12" s="502"/>
      <c r="EBG12" s="502"/>
      <c r="EBH12" s="502"/>
      <c r="EBI12" s="502"/>
      <c r="EBJ12" s="502"/>
      <c r="EBK12" s="502"/>
      <c r="EBL12" s="502"/>
      <c r="EBM12" s="502"/>
      <c r="EBN12" s="502"/>
      <c r="EBO12" s="502"/>
      <c r="EBP12" s="502"/>
      <c r="EBQ12" s="502"/>
      <c r="EBR12" s="502"/>
      <c r="EBS12" s="502"/>
      <c r="EBT12" s="502"/>
      <c r="EBU12" s="502"/>
      <c r="EBV12" s="502"/>
      <c r="EBW12" s="502"/>
      <c r="EBX12" s="502"/>
      <c r="EBY12" s="502"/>
      <c r="EBZ12" s="502"/>
      <c r="ECA12" s="502"/>
      <c r="ECB12" s="502"/>
      <c r="ECC12" s="502"/>
      <c r="ECD12" s="502"/>
      <c r="ECE12" s="502"/>
      <c r="ECF12" s="502"/>
      <c r="ECG12" s="502"/>
      <c r="ECH12" s="502"/>
      <c r="ECI12" s="502"/>
      <c r="ECJ12" s="502"/>
      <c r="ECK12" s="502"/>
      <c r="ECL12" s="502"/>
      <c r="ECM12" s="502"/>
      <c r="ECN12" s="502"/>
      <c r="ECO12" s="502"/>
      <c r="ECP12" s="502"/>
      <c r="ECQ12" s="502"/>
      <c r="ECR12" s="502"/>
      <c r="ECS12" s="502"/>
      <c r="ECT12" s="502"/>
      <c r="ECU12" s="502"/>
      <c r="ECV12" s="502"/>
      <c r="ECW12" s="502"/>
      <c r="ECX12" s="502"/>
      <c r="ECY12" s="502"/>
      <c r="ECZ12" s="502"/>
      <c r="EDA12" s="502"/>
      <c r="EDB12" s="502"/>
      <c r="EDC12" s="502"/>
      <c r="EDD12" s="502"/>
      <c r="EDE12" s="502"/>
      <c r="EDF12" s="502"/>
      <c r="EDG12" s="502"/>
      <c r="EDH12" s="502"/>
      <c r="EDI12" s="502"/>
      <c r="EDJ12" s="502"/>
      <c r="EDK12" s="502"/>
      <c r="EDL12" s="502"/>
      <c r="EDM12" s="502"/>
      <c r="EDN12" s="502"/>
      <c r="EDO12" s="502"/>
      <c r="EDP12" s="502"/>
      <c r="EDQ12" s="502"/>
      <c r="EDR12" s="502"/>
      <c r="EDS12" s="502"/>
      <c r="EDT12" s="502"/>
      <c r="EDU12" s="502"/>
      <c r="EDV12" s="502"/>
      <c r="EDW12" s="502"/>
      <c r="EDX12" s="502"/>
      <c r="EDY12" s="502"/>
      <c r="EDZ12" s="502"/>
      <c r="EEA12" s="502"/>
      <c r="EEB12" s="502"/>
      <c r="EEC12" s="502"/>
      <c r="EED12" s="502"/>
      <c r="EEE12" s="502"/>
      <c r="EEF12" s="502"/>
      <c r="EEG12" s="502"/>
      <c r="EEH12" s="502"/>
      <c r="EEI12" s="502"/>
      <c r="EEJ12" s="502"/>
      <c r="EEK12" s="502"/>
      <c r="EEL12" s="502"/>
      <c r="EEM12" s="502"/>
      <c r="EEN12" s="502"/>
      <c r="EEO12" s="502"/>
      <c r="EEP12" s="502"/>
      <c r="EEQ12" s="502"/>
      <c r="EER12" s="502"/>
      <c r="EES12" s="502"/>
      <c r="EET12" s="502"/>
      <c r="EEU12" s="502"/>
      <c r="EEV12" s="502"/>
      <c r="EEW12" s="502"/>
      <c r="EEX12" s="502"/>
      <c r="EEY12" s="502"/>
      <c r="EEZ12" s="502"/>
      <c r="EFA12" s="502"/>
      <c r="EFB12" s="502"/>
      <c r="EFC12" s="502"/>
      <c r="EFD12" s="502"/>
      <c r="EFE12" s="502"/>
      <c r="EFF12" s="502"/>
      <c r="EFG12" s="502"/>
      <c r="EFH12" s="502"/>
      <c r="EFI12" s="502"/>
      <c r="EFJ12" s="502"/>
      <c r="EFK12" s="502"/>
      <c r="EFL12" s="502"/>
      <c r="EFM12" s="502"/>
      <c r="EFN12" s="502"/>
      <c r="EFO12" s="502"/>
      <c r="EFP12" s="502"/>
      <c r="EFQ12" s="502"/>
      <c r="EFR12" s="502"/>
      <c r="EFS12" s="502"/>
      <c r="EFT12" s="502"/>
      <c r="EFU12" s="502"/>
      <c r="EFV12" s="502"/>
      <c r="EFW12" s="502"/>
      <c r="EFX12" s="502"/>
      <c r="EFY12" s="502"/>
      <c r="EFZ12" s="502"/>
      <c r="EGA12" s="502"/>
      <c r="EGB12" s="502"/>
      <c r="EGC12" s="502"/>
      <c r="EGD12" s="502"/>
      <c r="EGE12" s="502"/>
      <c r="EGF12" s="502"/>
      <c r="EGG12" s="502"/>
      <c r="EGH12" s="502"/>
      <c r="EGI12" s="502"/>
      <c r="EGJ12" s="502"/>
      <c r="EGK12" s="502"/>
      <c r="EGL12" s="502"/>
      <c r="EGM12" s="502"/>
      <c r="EGN12" s="502"/>
      <c r="EGO12" s="502"/>
      <c r="EGP12" s="502"/>
      <c r="EGQ12" s="502"/>
      <c r="EGR12" s="502"/>
      <c r="EGS12" s="502"/>
      <c r="EGT12" s="502"/>
      <c r="EGU12" s="502"/>
      <c r="EGV12" s="502"/>
      <c r="EGW12" s="502"/>
      <c r="EGX12" s="502"/>
      <c r="EGY12" s="502"/>
      <c r="EGZ12" s="502"/>
      <c r="EHA12" s="502"/>
      <c r="EHB12" s="502"/>
      <c r="EHC12" s="502"/>
      <c r="EHD12" s="502"/>
      <c r="EHE12" s="502"/>
      <c r="EHF12" s="502"/>
      <c r="EHG12" s="502"/>
      <c r="EHH12" s="502"/>
      <c r="EHI12" s="502"/>
      <c r="EHJ12" s="502"/>
      <c r="EHK12" s="502"/>
      <c r="EHL12" s="502"/>
      <c r="EHM12" s="502"/>
      <c r="EHN12" s="502"/>
      <c r="EHO12" s="502"/>
      <c r="EHP12" s="502"/>
      <c r="EHQ12" s="502"/>
      <c r="EHR12" s="502"/>
      <c r="EHS12" s="502"/>
      <c r="EHT12" s="502"/>
      <c r="EHU12" s="502"/>
      <c r="EHV12" s="502"/>
      <c r="EHW12" s="502"/>
      <c r="EHX12" s="502"/>
      <c r="EHY12" s="502"/>
      <c r="EHZ12" s="502"/>
      <c r="EIA12" s="502"/>
      <c r="EIB12" s="502"/>
      <c r="EIC12" s="502"/>
      <c r="EID12" s="502"/>
      <c r="EIE12" s="502"/>
      <c r="EIF12" s="502"/>
      <c r="EIG12" s="502"/>
      <c r="EIH12" s="502"/>
      <c r="EII12" s="502"/>
      <c r="EIJ12" s="502"/>
      <c r="EIK12" s="502"/>
      <c r="EIL12" s="502"/>
      <c r="EIM12" s="502"/>
      <c r="EIN12" s="502"/>
      <c r="EIO12" s="502"/>
      <c r="EIP12" s="502"/>
      <c r="EIQ12" s="502"/>
      <c r="EIR12" s="502"/>
      <c r="EIS12" s="502"/>
      <c r="EIT12" s="502"/>
      <c r="EIU12" s="502"/>
      <c r="EIV12" s="502"/>
      <c r="EIW12" s="502"/>
      <c r="EIX12" s="502"/>
      <c r="EIY12" s="502"/>
      <c r="EIZ12" s="502"/>
      <c r="EJA12" s="502"/>
      <c r="EJB12" s="502"/>
      <c r="EJC12" s="502"/>
      <c r="EJD12" s="502"/>
      <c r="EJE12" s="502"/>
      <c r="EJF12" s="502"/>
      <c r="EJG12" s="502"/>
      <c r="EJH12" s="502"/>
      <c r="EJI12" s="502"/>
      <c r="EJJ12" s="502"/>
      <c r="EJK12" s="502"/>
      <c r="EJL12" s="502"/>
      <c r="EJM12" s="502"/>
      <c r="EJN12" s="502"/>
      <c r="EJO12" s="502"/>
      <c r="EJP12" s="502"/>
      <c r="EJQ12" s="502"/>
      <c r="EJR12" s="502"/>
      <c r="EJS12" s="502"/>
      <c r="EJT12" s="502"/>
      <c r="EJU12" s="502"/>
      <c r="EJV12" s="502"/>
      <c r="EJW12" s="502"/>
      <c r="EJX12" s="502"/>
      <c r="EJY12" s="502"/>
      <c r="EJZ12" s="502"/>
      <c r="EKA12" s="502"/>
      <c r="EKB12" s="502"/>
      <c r="EKC12" s="502"/>
      <c r="EKD12" s="502"/>
      <c r="EKE12" s="502"/>
      <c r="EKF12" s="502"/>
      <c r="EKG12" s="502"/>
      <c r="EKH12" s="502"/>
      <c r="EKI12" s="502"/>
      <c r="EKJ12" s="502"/>
      <c r="EKK12" s="502"/>
      <c r="EKL12" s="502"/>
      <c r="EKM12" s="502"/>
      <c r="EKN12" s="502"/>
      <c r="EKO12" s="502"/>
      <c r="EKP12" s="502"/>
      <c r="EKQ12" s="502"/>
      <c r="EKR12" s="502"/>
      <c r="EKS12" s="502"/>
      <c r="EKT12" s="502"/>
      <c r="EKU12" s="502"/>
      <c r="EKV12" s="502"/>
      <c r="EKW12" s="502"/>
      <c r="EKX12" s="502"/>
      <c r="EKY12" s="502"/>
      <c r="EKZ12" s="502"/>
      <c r="ELA12" s="502"/>
      <c r="ELB12" s="502"/>
      <c r="ELC12" s="502"/>
      <c r="ELD12" s="502"/>
      <c r="ELE12" s="502"/>
      <c r="ELF12" s="502"/>
      <c r="ELG12" s="502"/>
      <c r="ELH12" s="502"/>
      <c r="ELI12" s="502"/>
      <c r="ELJ12" s="502"/>
      <c r="ELK12" s="502"/>
      <c r="ELL12" s="502"/>
      <c r="ELM12" s="502"/>
      <c r="ELN12" s="502"/>
      <c r="ELO12" s="502"/>
      <c r="ELP12" s="502"/>
      <c r="ELQ12" s="502"/>
      <c r="ELR12" s="502"/>
      <c r="ELS12" s="502"/>
      <c r="ELT12" s="502"/>
      <c r="ELU12" s="502"/>
      <c r="ELV12" s="502"/>
      <c r="ELW12" s="502"/>
      <c r="ELX12" s="502"/>
      <c r="ELY12" s="502"/>
      <c r="ELZ12" s="502"/>
      <c r="EMA12" s="502"/>
      <c r="EMB12" s="502"/>
      <c r="EMC12" s="502"/>
      <c r="EMD12" s="502"/>
      <c r="EME12" s="502"/>
      <c r="EMF12" s="502"/>
      <c r="EMG12" s="502"/>
      <c r="EMH12" s="502"/>
      <c r="EMI12" s="502"/>
      <c r="EMJ12" s="502"/>
      <c r="EMK12" s="502"/>
      <c r="EML12" s="502"/>
      <c r="EMM12" s="502"/>
      <c r="EMN12" s="502"/>
      <c r="EMO12" s="502"/>
      <c r="EMP12" s="502"/>
      <c r="EMQ12" s="502"/>
      <c r="EMR12" s="502"/>
      <c r="EMS12" s="502"/>
      <c r="EMT12" s="502"/>
      <c r="EMU12" s="502"/>
      <c r="EMV12" s="502"/>
      <c r="EMW12" s="502"/>
      <c r="EMX12" s="502"/>
      <c r="EMY12" s="502"/>
      <c r="EMZ12" s="502"/>
      <c r="ENA12" s="502"/>
      <c r="ENB12" s="502"/>
      <c r="ENC12" s="502"/>
      <c r="END12" s="502"/>
      <c r="ENE12" s="502"/>
      <c r="ENF12" s="502"/>
      <c r="ENG12" s="502"/>
      <c r="ENH12" s="502"/>
      <c r="ENI12" s="502"/>
      <c r="ENJ12" s="502"/>
      <c r="ENK12" s="502"/>
      <c r="ENL12" s="502"/>
      <c r="ENM12" s="502"/>
      <c r="ENN12" s="502"/>
      <c r="ENO12" s="502"/>
      <c r="ENP12" s="502"/>
      <c r="ENQ12" s="502"/>
      <c r="ENR12" s="502"/>
      <c r="ENS12" s="502"/>
      <c r="ENT12" s="502"/>
      <c r="ENU12" s="502"/>
      <c r="ENV12" s="502"/>
      <c r="ENW12" s="502"/>
      <c r="ENX12" s="502"/>
      <c r="ENY12" s="502"/>
      <c r="ENZ12" s="502"/>
      <c r="EOA12" s="502"/>
      <c r="EOB12" s="502"/>
      <c r="EOC12" s="502"/>
      <c r="EOD12" s="502"/>
      <c r="EOE12" s="502"/>
      <c r="EOF12" s="502"/>
      <c r="EOG12" s="502"/>
      <c r="EOH12" s="502"/>
      <c r="EOI12" s="502"/>
      <c r="EOJ12" s="502"/>
      <c r="EOK12" s="502"/>
      <c r="EOL12" s="502"/>
      <c r="EOM12" s="502"/>
      <c r="EON12" s="502"/>
      <c r="EOO12" s="502"/>
      <c r="EOP12" s="502"/>
      <c r="EOQ12" s="502"/>
      <c r="EOR12" s="502"/>
      <c r="EOS12" s="502"/>
      <c r="EOT12" s="502"/>
      <c r="EOU12" s="502"/>
      <c r="EOV12" s="502"/>
      <c r="EOW12" s="502"/>
      <c r="EOX12" s="502"/>
      <c r="EOY12" s="502"/>
      <c r="EOZ12" s="502"/>
      <c r="EPA12" s="502"/>
      <c r="EPB12" s="502"/>
      <c r="EPC12" s="502"/>
      <c r="EPD12" s="502"/>
      <c r="EPE12" s="502"/>
      <c r="EPF12" s="502"/>
      <c r="EPG12" s="502"/>
      <c r="EPH12" s="502"/>
      <c r="EPI12" s="502"/>
      <c r="EPJ12" s="502"/>
      <c r="EPK12" s="502"/>
      <c r="EPL12" s="502"/>
      <c r="EPM12" s="502"/>
      <c r="EPN12" s="502"/>
      <c r="EPO12" s="502"/>
      <c r="EPP12" s="502"/>
      <c r="EPQ12" s="502"/>
      <c r="EPR12" s="502"/>
      <c r="EPS12" s="502"/>
      <c r="EPT12" s="502"/>
      <c r="EPU12" s="502"/>
      <c r="EPV12" s="502"/>
      <c r="EPW12" s="502"/>
      <c r="EPX12" s="502"/>
      <c r="EPY12" s="502"/>
      <c r="EPZ12" s="502"/>
      <c r="EQA12" s="502"/>
      <c r="EQB12" s="502"/>
      <c r="EQC12" s="502"/>
      <c r="EQD12" s="502"/>
      <c r="EQE12" s="502"/>
      <c r="EQF12" s="502"/>
      <c r="EQG12" s="502"/>
      <c r="EQH12" s="502"/>
      <c r="EQI12" s="502"/>
      <c r="EQJ12" s="502"/>
      <c r="EQK12" s="502"/>
      <c r="EQL12" s="502"/>
      <c r="EQM12" s="502"/>
      <c r="EQN12" s="502"/>
      <c r="EQO12" s="502"/>
      <c r="EQP12" s="502"/>
      <c r="EQQ12" s="502"/>
      <c r="EQR12" s="502"/>
      <c r="EQS12" s="502"/>
      <c r="EQT12" s="502"/>
      <c r="EQU12" s="502"/>
      <c r="EQV12" s="502"/>
      <c r="EQW12" s="502"/>
      <c r="EQX12" s="502"/>
      <c r="EQY12" s="502"/>
      <c r="EQZ12" s="502"/>
      <c r="ERA12" s="502"/>
      <c r="ERB12" s="502"/>
      <c r="ERC12" s="502"/>
      <c r="ERD12" s="502"/>
      <c r="ERE12" s="502"/>
      <c r="ERF12" s="502"/>
      <c r="ERG12" s="502"/>
      <c r="ERH12" s="502"/>
      <c r="ERI12" s="502"/>
      <c r="ERJ12" s="502"/>
      <c r="ERK12" s="502"/>
      <c r="ERL12" s="502"/>
      <c r="ERM12" s="502"/>
      <c r="ERN12" s="502"/>
      <c r="ERO12" s="502"/>
      <c r="ERP12" s="502"/>
      <c r="ERQ12" s="502"/>
      <c r="ERR12" s="502"/>
      <c r="ERS12" s="502"/>
      <c r="ERT12" s="502"/>
      <c r="ERU12" s="502"/>
      <c r="ERV12" s="502"/>
      <c r="ERW12" s="502"/>
      <c r="ERX12" s="502"/>
      <c r="ERY12" s="502"/>
      <c r="ERZ12" s="502"/>
      <c r="ESA12" s="502"/>
      <c r="ESB12" s="502"/>
      <c r="ESC12" s="502"/>
      <c r="ESD12" s="502"/>
      <c r="ESE12" s="502"/>
      <c r="ESF12" s="502"/>
      <c r="ESG12" s="502"/>
      <c r="ESH12" s="502"/>
      <c r="ESI12" s="502"/>
      <c r="ESJ12" s="502"/>
      <c r="ESK12" s="502"/>
      <c r="ESL12" s="502"/>
      <c r="ESM12" s="502"/>
      <c r="ESN12" s="502"/>
      <c r="ESO12" s="502"/>
      <c r="ESP12" s="502"/>
      <c r="ESQ12" s="502"/>
      <c r="ESR12" s="502"/>
      <c r="ESS12" s="502"/>
      <c r="EST12" s="502"/>
      <c r="ESU12" s="502"/>
      <c r="ESV12" s="502"/>
      <c r="ESW12" s="502"/>
      <c r="ESX12" s="502"/>
      <c r="ESY12" s="502"/>
      <c r="ESZ12" s="502"/>
      <c r="ETA12" s="502"/>
      <c r="ETB12" s="502"/>
      <c r="ETC12" s="502"/>
      <c r="ETD12" s="502"/>
      <c r="ETE12" s="502"/>
      <c r="ETF12" s="502"/>
      <c r="ETG12" s="502"/>
      <c r="ETH12" s="502"/>
      <c r="ETI12" s="502"/>
      <c r="ETJ12" s="502"/>
      <c r="ETK12" s="502"/>
      <c r="ETL12" s="502"/>
      <c r="ETM12" s="502"/>
      <c r="ETN12" s="502"/>
      <c r="ETO12" s="502"/>
      <c r="ETP12" s="502"/>
      <c r="ETQ12" s="502"/>
      <c r="ETR12" s="502"/>
      <c r="ETS12" s="502"/>
      <c r="ETT12" s="502"/>
      <c r="ETU12" s="502"/>
      <c r="ETV12" s="502"/>
      <c r="ETW12" s="502"/>
      <c r="ETX12" s="502"/>
      <c r="ETY12" s="502"/>
      <c r="ETZ12" s="502"/>
      <c r="EUA12" s="502"/>
      <c r="EUB12" s="502"/>
      <c r="EUC12" s="502"/>
      <c r="EUD12" s="502"/>
      <c r="EUE12" s="502"/>
      <c r="EUF12" s="502"/>
      <c r="EUG12" s="502"/>
      <c r="EUH12" s="502"/>
      <c r="EUI12" s="502"/>
      <c r="EUJ12" s="502"/>
      <c r="EUK12" s="502"/>
      <c r="EUL12" s="502"/>
      <c r="EUM12" s="502"/>
      <c r="EUN12" s="502"/>
      <c r="EUO12" s="502"/>
      <c r="EUP12" s="502"/>
      <c r="EUQ12" s="502"/>
      <c r="EUR12" s="502"/>
      <c r="EUS12" s="502"/>
      <c r="EUT12" s="502"/>
      <c r="EUU12" s="502"/>
      <c r="EUV12" s="502"/>
      <c r="EUW12" s="502"/>
      <c r="EUX12" s="502"/>
      <c r="EUY12" s="502"/>
      <c r="EUZ12" s="502"/>
      <c r="EVA12" s="502"/>
      <c r="EVB12" s="502"/>
      <c r="EVC12" s="502"/>
      <c r="EVD12" s="502"/>
      <c r="EVE12" s="502"/>
      <c r="EVF12" s="502"/>
      <c r="EVG12" s="502"/>
      <c r="EVH12" s="502"/>
      <c r="EVI12" s="502"/>
      <c r="EVJ12" s="502"/>
      <c r="EVK12" s="502"/>
      <c r="EVL12" s="502"/>
      <c r="EVM12" s="502"/>
      <c r="EVN12" s="502"/>
      <c r="EVO12" s="502"/>
      <c r="EVP12" s="502"/>
      <c r="EVQ12" s="502"/>
      <c r="EVR12" s="502"/>
      <c r="EVS12" s="502"/>
      <c r="EVT12" s="502"/>
      <c r="EVU12" s="502"/>
      <c r="EVV12" s="502"/>
      <c r="EVW12" s="502"/>
      <c r="EVX12" s="502"/>
      <c r="EVY12" s="502"/>
      <c r="EVZ12" s="502"/>
      <c r="EWA12" s="502"/>
      <c r="EWB12" s="502"/>
      <c r="EWC12" s="502"/>
      <c r="EWD12" s="502"/>
      <c r="EWE12" s="502"/>
      <c r="EWF12" s="502"/>
      <c r="EWG12" s="502"/>
      <c r="EWH12" s="502"/>
      <c r="EWI12" s="502"/>
      <c r="EWJ12" s="502"/>
      <c r="EWK12" s="502"/>
      <c r="EWL12" s="502"/>
      <c r="EWM12" s="502"/>
      <c r="EWN12" s="502"/>
      <c r="EWO12" s="502"/>
      <c r="EWP12" s="502"/>
      <c r="EWQ12" s="502"/>
      <c r="EWR12" s="502"/>
      <c r="EWS12" s="502"/>
      <c r="EWT12" s="502"/>
      <c r="EWU12" s="502"/>
      <c r="EWV12" s="502"/>
      <c r="EWW12" s="502"/>
      <c r="EWX12" s="502"/>
      <c r="EWY12" s="502"/>
      <c r="EWZ12" s="502"/>
      <c r="EXA12" s="502"/>
      <c r="EXB12" s="502"/>
      <c r="EXC12" s="502"/>
      <c r="EXD12" s="502"/>
      <c r="EXE12" s="502"/>
      <c r="EXF12" s="502"/>
      <c r="EXG12" s="502"/>
      <c r="EXH12" s="502"/>
      <c r="EXI12" s="502"/>
      <c r="EXJ12" s="502"/>
      <c r="EXK12" s="502"/>
      <c r="EXL12" s="502"/>
      <c r="EXM12" s="502"/>
      <c r="EXN12" s="502"/>
      <c r="EXO12" s="502"/>
      <c r="EXP12" s="502"/>
      <c r="EXQ12" s="502"/>
      <c r="EXR12" s="502"/>
      <c r="EXS12" s="502"/>
      <c r="EXT12" s="502"/>
      <c r="EXU12" s="502"/>
      <c r="EXV12" s="502"/>
      <c r="EXW12" s="502"/>
      <c r="EXX12" s="502"/>
      <c r="EXY12" s="502"/>
      <c r="EXZ12" s="502"/>
      <c r="EYA12" s="502"/>
      <c r="EYB12" s="502"/>
      <c r="EYC12" s="502"/>
      <c r="EYD12" s="502"/>
      <c r="EYE12" s="502"/>
      <c r="EYF12" s="502"/>
      <c r="EYG12" s="502"/>
      <c r="EYH12" s="502"/>
      <c r="EYI12" s="502"/>
      <c r="EYJ12" s="502"/>
      <c r="EYK12" s="502"/>
      <c r="EYL12" s="502"/>
      <c r="EYM12" s="502"/>
      <c r="EYN12" s="502"/>
      <c r="EYO12" s="502"/>
      <c r="EYP12" s="502"/>
      <c r="EYQ12" s="502"/>
      <c r="EYR12" s="502"/>
      <c r="EYS12" s="502"/>
      <c r="EYT12" s="502"/>
      <c r="EYU12" s="502"/>
      <c r="EYV12" s="502"/>
      <c r="EYW12" s="502"/>
      <c r="EYX12" s="502"/>
      <c r="EYY12" s="502"/>
      <c r="EYZ12" s="502"/>
      <c r="EZA12" s="502"/>
      <c r="EZB12" s="502"/>
      <c r="EZC12" s="502"/>
      <c r="EZD12" s="502"/>
      <c r="EZE12" s="502"/>
      <c r="EZF12" s="502"/>
      <c r="EZG12" s="502"/>
      <c r="EZH12" s="502"/>
      <c r="EZI12" s="502"/>
      <c r="EZJ12" s="502"/>
      <c r="EZK12" s="502"/>
      <c r="EZL12" s="502"/>
      <c r="EZM12" s="502"/>
      <c r="EZN12" s="502"/>
      <c r="EZO12" s="502"/>
      <c r="EZP12" s="502"/>
      <c r="EZQ12" s="502"/>
      <c r="EZR12" s="502"/>
      <c r="EZS12" s="502"/>
      <c r="EZT12" s="502"/>
      <c r="EZU12" s="502"/>
      <c r="EZV12" s="502"/>
      <c r="EZW12" s="502"/>
      <c r="EZX12" s="502"/>
      <c r="EZY12" s="502"/>
      <c r="EZZ12" s="502"/>
      <c r="FAA12" s="502"/>
      <c r="FAB12" s="502"/>
      <c r="FAC12" s="502"/>
      <c r="FAD12" s="502"/>
      <c r="FAE12" s="502"/>
      <c r="FAF12" s="502"/>
      <c r="FAG12" s="502"/>
      <c r="FAH12" s="502"/>
      <c r="FAI12" s="502"/>
      <c r="FAJ12" s="502"/>
      <c r="FAK12" s="502"/>
      <c r="FAL12" s="502"/>
      <c r="FAM12" s="502"/>
      <c r="FAN12" s="502"/>
      <c r="FAO12" s="502"/>
      <c r="FAP12" s="502"/>
      <c r="FAQ12" s="502"/>
      <c r="FAR12" s="502"/>
      <c r="FAS12" s="502"/>
      <c r="FAT12" s="502"/>
      <c r="FAU12" s="502"/>
      <c r="FAV12" s="502"/>
      <c r="FAW12" s="502"/>
      <c r="FAX12" s="502"/>
      <c r="FAY12" s="502"/>
      <c r="FAZ12" s="502"/>
      <c r="FBA12" s="502"/>
      <c r="FBB12" s="502"/>
      <c r="FBC12" s="502"/>
      <c r="FBD12" s="502"/>
      <c r="FBE12" s="502"/>
      <c r="FBF12" s="502"/>
      <c r="FBG12" s="502"/>
      <c r="FBH12" s="502"/>
      <c r="FBI12" s="502"/>
      <c r="FBJ12" s="502"/>
      <c r="FBK12" s="502"/>
      <c r="FBL12" s="502"/>
      <c r="FBM12" s="502"/>
      <c r="FBN12" s="502"/>
      <c r="FBO12" s="502"/>
      <c r="FBP12" s="502"/>
      <c r="FBQ12" s="502"/>
      <c r="FBR12" s="502"/>
      <c r="FBS12" s="502"/>
      <c r="FBT12" s="502"/>
      <c r="FBU12" s="502"/>
      <c r="FBV12" s="502"/>
      <c r="FBW12" s="502"/>
      <c r="FBX12" s="502"/>
      <c r="FBY12" s="502"/>
      <c r="FBZ12" s="502"/>
      <c r="FCA12" s="502"/>
      <c r="FCB12" s="502"/>
      <c r="FCC12" s="502"/>
      <c r="FCD12" s="502"/>
      <c r="FCE12" s="502"/>
      <c r="FCF12" s="502"/>
      <c r="FCG12" s="502"/>
      <c r="FCH12" s="502"/>
      <c r="FCI12" s="502"/>
      <c r="FCJ12" s="502"/>
      <c r="FCK12" s="502"/>
      <c r="FCL12" s="502"/>
      <c r="FCM12" s="502"/>
      <c r="FCN12" s="502"/>
      <c r="FCO12" s="502"/>
      <c r="FCP12" s="502"/>
      <c r="FCQ12" s="502"/>
      <c r="FCR12" s="502"/>
      <c r="FCS12" s="502"/>
      <c r="FCT12" s="502"/>
      <c r="FCU12" s="502"/>
      <c r="FCV12" s="502"/>
      <c r="FCW12" s="502"/>
      <c r="FCX12" s="502"/>
      <c r="FCY12" s="502"/>
      <c r="FCZ12" s="502"/>
      <c r="FDA12" s="502"/>
      <c r="FDB12" s="502"/>
      <c r="FDC12" s="502"/>
      <c r="FDD12" s="502"/>
      <c r="FDE12" s="502"/>
      <c r="FDF12" s="502"/>
      <c r="FDG12" s="502"/>
      <c r="FDH12" s="502"/>
      <c r="FDI12" s="502"/>
      <c r="FDJ12" s="502"/>
      <c r="FDK12" s="502"/>
      <c r="FDL12" s="502"/>
      <c r="FDM12" s="502"/>
      <c r="FDN12" s="502"/>
      <c r="FDO12" s="502"/>
      <c r="FDP12" s="502"/>
      <c r="FDQ12" s="502"/>
      <c r="FDR12" s="502"/>
      <c r="FDS12" s="502"/>
      <c r="FDT12" s="502"/>
      <c r="FDU12" s="502"/>
      <c r="FDV12" s="502"/>
      <c r="FDW12" s="502"/>
      <c r="FDX12" s="502"/>
      <c r="FDY12" s="502"/>
      <c r="FDZ12" s="502"/>
      <c r="FEA12" s="502"/>
      <c r="FEB12" s="502"/>
      <c r="FEC12" s="502"/>
      <c r="FED12" s="502"/>
      <c r="FEE12" s="502"/>
      <c r="FEF12" s="502"/>
      <c r="FEG12" s="502"/>
      <c r="FEH12" s="502"/>
      <c r="FEI12" s="502"/>
      <c r="FEJ12" s="502"/>
      <c r="FEK12" s="502"/>
      <c r="FEL12" s="502"/>
      <c r="FEM12" s="502"/>
      <c r="FEN12" s="502"/>
      <c r="FEO12" s="502"/>
      <c r="FEP12" s="502"/>
      <c r="FEQ12" s="502"/>
      <c r="FER12" s="502"/>
      <c r="FES12" s="502"/>
      <c r="FET12" s="502"/>
      <c r="FEU12" s="502"/>
      <c r="FEV12" s="502"/>
      <c r="FEW12" s="502"/>
      <c r="FEX12" s="502"/>
      <c r="FEY12" s="502"/>
      <c r="FEZ12" s="502"/>
      <c r="FFA12" s="502"/>
      <c r="FFB12" s="502"/>
      <c r="FFC12" s="502"/>
      <c r="FFD12" s="502"/>
      <c r="FFE12" s="502"/>
      <c r="FFF12" s="502"/>
      <c r="FFG12" s="502"/>
      <c r="FFH12" s="502"/>
      <c r="FFI12" s="502"/>
      <c r="FFJ12" s="502"/>
      <c r="FFK12" s="502"/>
      <c r="FFL12" s="502"/>
      <c r="FFM12" s="502"/>
      <c r="FFN12" s="502"/>
      <c r="FFO12" s="502"/>
      <c r="FFP12" s="502"/>
      <c r="FFQ12" s="502"/>
      <c r="FFR12" s="502"/>
      <c r="FFS12" s="502"/>
      <c r="FFT12" s="502"/>
      <c r="FFU12" s="502"/>
      <c r="FFV12" s="502"/>
      <c r="FFW12" s="502"/>
      <c r="FFX12" s="502"/>
      <c r="FFY12" s="502"/>
      <c r="FFZ12" s="502"/>
      <c r="FGA12" s="502"/>
      <c r="FGB12" s="502"/>
      <c r="FGC12" s="502"/>
      <c r="FGD12" s="502"/>
      <c r="FGE12" s="502"/>
      <c r="FGF12" s="502"/>
      <c r="FGG12" s="502"/>
      <c r="FGH12" s="502"/>
      <c r="FGI12" s="502"/>
      <c r="FGJ12" s="502"/>
      <c r="FGK12" s="502"/>
      <c r="FGL12" s="502"/>
      <c r="FGM12" s="502"/>
      <c r="FGN12" s="502"/>
      <c r="FGO12" s="502"/>
      <c r="FGP12" s="502"/>
      <c r="FGQ12" s="502"/>
      <c r="FGR12" s="502"/>
      <c r="FGS12" s="502"/>
      <c r="FGT12" s="502"/>
      <c r="FGU12" s="502"/>
      <c r="FGV12" s="502"/>
      <c r="FGW12" s="502"/>
      <c r="FGX12" s="502"/>
      <c r="FGY12" s="502"/>
      <c r="FGZ12" s="502"/>
      <c r="FHA12" s="502"/>
      <c r="FHB12" s="502"/>
      <c r="FHC12" s="502"/>
      <c r="FHD12" s="502"/>
      <c r="FHE12" s="502"/>
      <c r="FHF12" s="502"/>
      <c r="FHG12" s="502"/>
      <c r="FHH12" s="502"/>
      <c r="FHI12" s="502"/>
      <c r="FHJ12" s="502"/>
      <c r="FHK12" s="502"/>
      <c r="FHL12" s="502"/>
      <c r="FHM12" s="502"/>
      <c r="FHN12" s="502"/>
      <c r="FHO12" s="502"/>
      <c r="FHP12" s="502"/>
      <c r="FHQ12" s="502"/>
      <c r="FHR12" s="502"/>
      <c r="FHS12" s="502"/>
      <c r="FHT12" s="502"/>
      <c r="FHU12" s="502"/>
      <c r="FHV12" s="502"/>
      <c r="FHW12" s="502"/>
      <c r="FHX12" s="502"/>
      <c r="FHY12" s="502"/>
      <c r="FHZ12" s="502"/>
      <c r="FIA12" s="502"/>
      <c r="FIB12" s="502"/>
      <c r="FIC12" s="502"/>
      <c r="FID12" s="502"/>
      <c r="FIE12" s="502"/>
      <c r="FIF12" s="502"/>
      <c r="FIG12" s="502"/>
      <c r="FIH12" s="502"/>
      <c r="FII12" s="502"/>
      <c r="FIJ12" s="502"/>
      <c r="FIK12" s="502"/>
      <c r="FIL12" s="502"/>
      <c r="FIM12" s="502"/>
      <c r="FIN12" s="502"/>
      <c r="FIO12" s="502"/>
      <c r="FIP12" s="502"/>
      <c r="FIQ12" s="502"/>
      <c r="FIR12" s="502"/>
      <c r="FIS12" s="502"/>
      <c r="FIT12" s="502"/>
      <c r="FIU12" s="502"/>
      <c r="FIV12" s="502"/>
      <c r="FIW12" s="502"/>
      <c r="FIX12" s="502"/>
      <c r="FIY12" s="502"/>
      <c r="FIZ12" s="502"/>
      <c r="FJA12" s="502"/>
      <c r="FJB12" s="502"/>
      <c r="FJC12" s="502"/>
      <c r="FJD12" s="502"/>
      <c r="FJE12" s="502"/>
      <c r="FJF12" s="502"/>
      <c r="FJG12" s="502"/>
      <c r="FJH12" s="502"/>
      <c r="FJI12" s="502"/>
      <c r="FJJ12" s="502"/>
      <c r="FJK12" s="502"/>
      <c r="FJL12" s="502"/>
      <c r="FJM12" s="502"/>
      <c r="FJN12" s="502"/>
      <c r="FJO12" s="502"/>
      <c r="FJP12" s="502"/>
      <c r="FJQ12" s="502"/>
      <c r="FJR12" s="502"/>
      <c r="FJS12" s="502"/>
      <c r="FJT12" s="502"/>
      <c r="FJU12" s="502"/>
      <c r="FJV12" s="502"/>
      <c r="FJW12" s="502"/>
      <c r="FJX12" s="502"/>
      <c r="FJY12" s="502"/>
      <c r="FJZ12" s="502"/>
      <c r="FKA12" s="502"/>
      <c r="FKB12" s="502"/>
      <c r="FKC12" s="502"/>
      <c r="FKD12" s="502"/>
      <c r="FKE12" s="502"/>
      <c r="FKF12" s="502"/>
      <c r="FKG12" s="502"/>
      <c r="FKH12" s="502"/>
      <c r="FKI12" s="502"/>
      <c r="FKJ12" s="502"/>
      <c r="FKK12" s="502"/>
      <c r="FKL12" s="502"/>
      <c r="FKM12" s="502"/>
      <c r="FKN12" s="502"/>
      <c r="FKO12" s="502"/>
      <c r="FKP12" s="502"/>
      <c r="FKQ12" s="502"/>
      <c r="FKR12" s="502"/>
      <c r="FKS12" s="502"/>
      <c r="FKT12" s="502"/>
      <c r="FKU12" s="502"/>
      <c r="FKV12" s="502"/>
      <c r="FKW12" s="502"/>
      <c r="FKX12" s="502"/>
      <c r="FKY12" s="502"/>
      <c r="FKZ12" s="502"/>
      <c r="FLA12" s="502"/>
      <c r="FLB12" s="502"/>
      <c r="FLC12" s="502"/>
      <c r="FLD12" s="502"/>
      <c r="FLE12" s="502"/>
      <c r="FLF12" s="502"/>
      <c r="FLG12" s="502"/>
      <c r="FLH12" s="502"/>
      <c r="FLI12" s="502"/>
      <c r="FLJ12" s="502"/>
      <c r="FLK12" s="502"/>
      <c r="FLL12" s="502"/>
      <c r="FLM12" s="502"/>
      <c r="FLN12" s="502"/>
      <c r="FLO12" s="502"/>
      <c r="FLP12" s="502"/>
      <c r="FLQ12" s="502"/>
      <c r="FLR12" s="502"/>
      <c r="FLS12" s="502"/>
      <c r="FLT12" s="502"/>
      <c r="FLU12" s="502"/>
      <c r="FLV12" s="502"/>
      <c r="FLW12" s="502"/>
      <c r="FLX12" s="502"/>
      <c r="FLY12" s="502"/>
      <c r="FLZ12" s="502"/>
      <c r="FMA12" s="502"/>
      <c r="FMB12" s="502"/>
      <c r="FMC12" s="502"/>
      <c r="FMD12" s="502"/>
      <c r="FME12" s="502"/>
      <c r="FMF12" s="502"/>
      <c r="FMG12" s="502"/>
      <c r="FMH12" s="502"/>
      <c r="FMI12" s="502"/>
      <c r="FMJ12" s="502"/>
      <c r="FMK12" s="502"/>
      <c r="FML12" s="502"/>
      <c r="FMM12" s="502"/>
      <c r="FMN12" s="502"/>
      <c r="FMO12" s="502"/>
      <c r="FMP12" s="502"/>
      <c r="FMQ12" s="502"/>
      <c r="FMR12" s="502"/>
      <c r="FMS12" s="502"/>
      <c r="FMT12" s="502"/>
      <c r="FMU12" s="502"/>
      <c r="FMV12" s="502"/>
      <c r="FMW12" s="502"/>
      <c r="FMX12" s="502"/>
      <c r="FMY12" s="502"/>
      <c r="FMZ12" s="502"/>
      <c r="FNA12" s="502"/>
      <c r="FNB12" s="502"/>
      <c r="FNC12" s="502"/>
      <c r="FND12" s="502"/>
      <c r="FNE12" s="502"/>
      <c r="FNF12" s="502"/>
      <c r="FNG12" s="502"/>
      <c r="FNH12" s="502"/>
      <c r="FNI12" s="502"/>
      <c r="FNJ12" s="502"/>
      <c r="FNK12" s="502"/>
      <c r="FNL12" s="502"/>
      <c r="FNM12" s="502"/>
      <c r="FNN12" s="502"/>
      <c r="FNO12" s="502"/>
      <c r="FNP12" s="502"/>
      <c r="FNQ12" s="502"/>
      <c r="FNR12" s="502"/>
      <c r="FNS12" s="502"/>
      <c r="FNT12" s="502"/>
      <c r="FNU12" s="502"/>
      <c r="FNV12" s="502"/>
      <c r="FNW12" s="502"/>
      <c r="FNX12" s="502"/>
      <c r="FNY12" s="502"/>
      <c r="FNZ12" s="502"/>
      <c r="FOA12" s="502"/>
      <c r="FOB12" s="502"/>
      <c r="FOC12" s="502"/>
      <c r="FOD12" s="502"/>
      <c r="FOE12" s="502"/>
      <c r="FOF12" s="502"/>
      <c r="FOG12" s="502"/>
      <c r="FOH12" s="502"/>
      <c r="FOI12" s="502"/>
      <c r="FOJ12" s="502"/>
      <c r="FOK12" s="502"/>
      <c r="FOL12" s="502"/>
      <c r="FOM12" s="502"/>
      <c r="FON12" s="502"/>
      <c r="FOO12" s="502"/>
      <c r="FOP12" s="502"/>
      <c r="FOQ12" s="502"/>
      <c r="FOR12" s="502"/>
      <c r="FOS12" s="502"/>
      <c r="FOT12" s="502"/>
      <c r="FOU12" s="502"/>
      <c r="FOV12" s="502"/>
      <c r="FOW12" s="502"/>
      <c r="FOX12" s="502"/>
      <c r="FOY12" s="502"/>
      <c r="FOZ12" s="502"/>
      <c r="FPA12" s="502"/>
      <c r="FPB12" s="502"/>
      <c r="FPC12" s="502"/>
      <c r="FPD12" s="502"/>
      <c r="FPE12" s="502"/>
      <c r="FPF12" s="502"/>
      <c r="FPG12" s="502"/>
      <c r="FPH12" s="502"/>
      <c r="FPI12" s="502"/>
      <c r="FPJ12" s="502"/>
      <c r="FPK12" s="502"/>
      <c r="FPL12" s="502"/>
      <c r="FPM12" s="502"/>
      <c r="FPN12" s="502"/>
      <c r="FPO12" s="502"/>
      <c r="FPP12" s="502"/>
      <c r="FPQ12" s="502"/>
      <c r="FPR12" s="502"/>
      <c r="FPS12" s="502"/>
      <c r="FPT12" s="502"/>
      <c r="FPU12" s="502"/>
      <c r="FPV12" s="502"/>
      <c r="FPW12" s="502"/>
      <c r="FPX12" s="502"/>
      <c r="FPY12" s="502"/>
      <c r="FPZ12" s="502"/>
      <c r="FQA12" s="502"/>
      <c r="FQB12" s="502"/>
      <c r="FQC12" s="502"/>
      <c r="FQD12" s="502"/>
      <c r="FQE12" s="502"/>
      <c r="FQF12" s="502"/>
      <c r="FQG12" s="502"/>
      <c r="FQH12" s="502"/>
      <c r="FQI12" s="502"/>
      <c r="FQJ12" s="502"/>
      <c r="FQK12" s="502"/>
      <c r="FQL12" s="502"/>
      <c r="FQM12" s="502"/>
      <c r="FQN12" s="502"/>
      <c r="FQO12" s="502"/>
      <c r="FQP12" s="502"/>
      <c r="FQQ12" s="502"/>
      <c r="FQR12" s="502"/>
      <c r="FQS12" s="502"/>
      <c r="FQT12" s="502"/>
      <c r="FQU12" s="502"/>
      <c r="FQV12" s="502"/>
      <c r="FQW12" s="502"/>
      <c r="FQX12" s="502"/>
      <c r="FQY12" s="502"/>
      <c r="FQZ12" s="502"/>
      <c r="FRA12" s="502"/>
      <c r="FRB12" s="502"/>
      <c r="FRC12" s="502"/>
      <c r="FRD12" s="502"/>
      <c r="FRE12" s="502"/>
      <c r="FRF12" s="502"/>
      <c r="FRG12" s="502"/>
      <c r="FRH12" s="502"/>
      <c r="FRI12" s="502"/>
      <c r="FRJ12" s="502"/>
      <c r="FRK12" s="502"/>
      <c r="FRL12" s="502"/>
      <c r="FRM12" s="502"/>
      <c r="FRN12" s="502"/>
      <c r="FRO12" s="502"/>
      <c r="FRP12" s="502"/>
      <c r="FRQ12" s="502"/>
      <c r="FRR12" s="502"/>
      <c r="FRS12" s="502"/>
      <c r="FRT12" s="502"/>
      <c r="FRU12" s="502"/>
      <c r="FRV12" s="502"/>
      <c r="FRW12" s="502"/>
      <c r="FRX12" s="502"/>
      <c r="FRY12" s="502"/>
      <c r="FRZ12" s="502"/>
      <c r="FSA12" s="502"/>
      <c r="FSB12" s="502"/>
      <c r="FSC12" s="502"/>
      <c r="FSD12" s="502"/>
      <c r="FSE12" s="502"/>
      <c r="FSF12" s="502"/>
      <c r="FSG12" s="502"/>
      <c r="FSH12" s="502"/>
      <c r="FSI12" s="502"/>
      <c r="FSJ12" s="502"/>
      <c r="FSK12" s="502"/>
      <c r="FSL12" s="502"/>
      <c r="FSM12" s="502"/>
      <c r="FSN12" s="502"/>
      <c r="FSO12" s="502"/>
      <c r="FSP12" s="502"/>
      <c r="FSQ12" s="502"/>
      <c r="FSR12" s="502"/>
      <c r="FSS12" s="502"/>
      <c r="FST12" s="502"/>
      <c r="FSU12" s="502"/>
      <c r="FSV12" s="502"/>
      <c r="FSW12" s="502"/>
      <c r="FSX12" s="502"/>
      <c r="FSY12" s="502"/>
      <c r="FSZ12" s="502"/>
      <c r="FTA12" s="502"/>
      <c r="FTB12" s="502"/>
      <c r="FTC12" s="502"/>
      <c r="FTD12" s="502"/>
      <c r="FTE12" s="502"/>
      <c r="FTF12" s="502"/>
      <c r="FTG12" s="502"/>
      <c r="FTH12" s="502"/>
      <c r="FTI12" s="502"/>
      <c r="FTJ12" s="502"/>
      <c r="FTK12" s="502"/>
      <c r="FTL12" s="502"/>
      <c r="FTM12" s="502"/>
      <c r="FTN12" s="502"/>
      <c r="FTO12" s="502"/>
      <c r="FTP12" s="502"/>
      <c r="FTQ12" s="502"/>
      <c r="FTR12" s="502"/>
      <c r="FTS12" s="502"/>
      <c r="FTT12" s="502"/>
      <c r="FTU12" s="502"/>
      <c r="FTV12" s="502"/>
      <c r="FTW12" s="502"/>
      <c r="FTX12" s="502"/>
      <c r="FTY12" s="502"/>
      <c r="FTZ12" s="502"/>
      <c r="FUA12" s="502"/>
      <c r="FUB12" s="502"/>
      <c r="FUC12" s="502"/>
      <c r="FUD12" s="502"/>
      <c r="FUE12" s="502"/>
      <c r="FUF12" s="502"/>
      <c r="FUG12" s="502"/>
      <c r="FUH12" s="502"/>
      <c r="FUI12" s="502"/>
      <c r="FUJ12" s="502"/>
      <c r="FUK12" s="502"/>
      <c r="FUL12" s="502"/>
      <c r="FUM12" s="502"/>
      <c r="FUN12" s="502"/>
      <c r="FUO12" s="502"/>
      <c r="FUP12" s="502"/>
      <c r="FUQ12" s="502"/>
      <c r="FUR12" s="502"/>
      <c r="FUS12" s="502"/>
      <c r="FUT12" s="502"/>
      <c r="FUU12" s="502"/>
      <c r="FUV12" s="502"/>
      <c r="FUW12" s="502"/>
      <c r="FUX12" s="502"/>
      <c r="FUY12" s="502"/>
      <c r="FUZ12" s="502"/>
      <c r="FVA12" s="502"/>
      <c r="FVB12" s="502"/>
      <c r="FVC12" s="502"/>
      <c r="FVD12" s="502"/>
      <c r="FVE12" s="502"/>
      <c r="FVF12" s="502"/>
      <c r="FVG12" s="502"/>
      <c r="FVH12" s="502"/>
      <c r="FVI12" s="502"/>
      <c r="FVJ12" s="502"/>
      <c r="FVK12" s="502"/>
      <c r="FVL12" s="502"/>
      <c r="FVM12" s="502"/>
      <c r="FVN12" s="502"/>
      <c r="FVO12" s="502"/>
      <c r="FVP12" s="502"/>
      <c r="FVQ12" s="502"/>
      <c r="FVR12" s="502"/>
      <c r="FVS12" s="502"/>
      <c r="FVT12" s="502"/>
      <c r="FVU12" s="502"/>
      <c r="FVV12" s="502"/>
      <c r="FVW12" s="502"/>
      <c r="FVX12" s="502"/>
      <c r="FVY12" s="502"/>
      <c r="FVZ12" s="502"/>
      <c r="FWA12" s="502"/>
      <c r="FWB12" s="502"/>
      <c r="FWC12" s="502"/>
      <c r="FWD12" s="502"/>
      <c r="FWE12" s="502"/>
      <c r="FWF12" s="502"/>
      <c r="FWG12" s="502"/>
      <c r="FWH12" s="502"/>
      <c r="FWI12" s="502"/>
      <c r="FWJ12" s="502"/>
      <c r="FWK12" s="502"/>
      <c r="FWL12" s="502"/>
      <c r="FWM12" s="502"/>
      <c r="FWN12" s="502"/>
      <c r="FWO12" s="502"/>
      <c r="FWP12" s="502"/>
      <c r="FWQ12" s="502"/>
      <c r="FWR12" s="502"/>
      <c r="FWS12" s="502"/>
      <c r="FWT12" s="502"/>
      <c r="FWU12" s="502"/>
      <c r="FWV12" s="502"/>
      <c r="FWW12" s="502"/>
      <c r="FWX12" s="502"/>
      <c r="FWY12" s="502"/>
      <c r="FWZ12" s="502"/>
      <c r="FXA12" s="502"/>
      <c r="FXB12" s="502"/>
      <c r="FXC12" s="502"/>
      <c r="FXD12" s="502"/>
      <c r="FXE12" s="502"/>
      <c r="FXF12" s="502"/>
      <c r="FXG12" s="502"/>
      <c r="FXH12" s="502"/>
      <c r="FXI12" s="502"/>
      <c r="FXJ12" s="502"/>
      <c r="FXK12" s="502"/>
      <c r="FXL12" s="502"/>
      <c r="FXM12" s="502"/>
      <c r="FXN12" s="502"/>
      <c r="FXO12" s="502"/>
      <c r="FXP12" s="502"/>
      <c r="FXQ12" s="502"/>
      <c r="FXR12" s="502"/>
      <c r="FXS12" s="502"/>
      <c r="FXT12" s="502"/>
      <c r="FXU12" s="502"/>
      <c r="FXV12" s="502"/>
      <c r="FXW12" s="502"/>
      <c r="FXX12" s="502"/>
      <c r="FXY12" s="502"/>
      <c r="FXZ12" s="502"/>
      <c r="FYA12" s="502"/>
      <c r="FYB12" s="502"/>
      <c r="FYC12" s="502"/>
      <c r="FYD12" s="502"/>
      <c r="FYE12" s="502"/>
      <c r="FYF12" s="502"/>
      <c r="FYG12" s="502"/>
      <c r="FYH12" s="502"/>
      <c r="FYI12" s="502"/>
      <c r="FYJ12" s="502"/>
      <c r="FYK12" s="502"/>
      <c r="FYL12" s="502"/>
      <c r="FYM12" s="502"/>
      <c r="FYN12" s="502"/>
      <c r="FYO12" s="502"/>
      <c r="FYP12" s="502"/>
      <c r="FYQ12" s="502"/>
      <c r="FYR12" s="502"/>
      <c r="FYS12" s="502"/>
      <c r="FYT12" s="502"/>
      <c r="FYU12" s="502"/>
      <c r="FYV12" s="502"/>
      <c r="FYW12" s="502"/>
      <c r="FYX12" s="502"/>
      <c r="FYY12" s="502"/>
      <c r="FYZ12" s="502"/>
      <c r="FZA12" s="502"/>
      <c r="FZB12" s="502"/>
      <c r="FZC12" s="502"/>
      <c r="FZD12" s="502"/>
      <c r="FZE12" s="502"/>
      <c r="FZF12" s="502"/>
      <c r="FZG12" s="502"/>
      <c r="FZH12" s="502"/>
      <c r="FZI12" s="502"/>
      <c r="FZJ12" s="502"/>
      <c r="FZK12" s="502"/>
      <c r="FZL12" s="502"/>
      <c r="FZM12" s="502"/>
      <c r="FZN12" s="502"/>
      <c r="FZO12" s="502"/>
      <c r="FZP12" s="502"/>
      <c r="FZQ12" s="502"/>
      <c r="FZR12" s="502"/>
      <c r="FZS12" s="502"/>
      <c r="FZT12" s="502"/>
      <c r="FZU12" s="502"/>
      <c r="FZV12" s="502"/>
      <c r="FZW12" s="502"/>
      <c r="FZX12" s="502"/>
      <c r="FZY12" s="502"/>
      <c r="FZZ12" s="502"/>
      <c r="GAA12" s="502"/>
      <c r="GAB12" s="502"/>
      <c r="GAC12" s="502"/>
      <c r="GAD12" s="502"/>
      <c r="GAE12" s="502"/>
      <c r="GAF12" s="502"/>
      <c r="GAG12" s="502"/>
      <c r="GAH12" s="502"/>
      <c r="GAI12" s="502"/>
      <c r="GAJ12" s="502"/>
      <c r="GAK12" s="502"/>
      <c r="GAL12" s="502"/>
      <c r="GAM12" s="502"/>
      <c r="GAN12" s="502"/>
      <c r="GAO12" s="502"/>
      <c r="GAP12" s="502"/>
      <c r="GAQ12" s="502"/>
      <c r="GAR12" s="502"/>
      <c r="GAS12" s="502"/>
      <c r="GAT12" s="502"/>
      <c r="GAU12" s="502"/>
      <c r="GAV12" s="502"/>
      <c r="GAW12" s="502"/>
      <c r="GAX12" s="502"/>
      <c r="GAY12" s="502"/>
      <c r="GAZ12" s="502"/>
      <c r="GBA12" s="502"/>
      <c r="GBB12" s="502"/>
      <c r="GBC12" s="502"/>
      <c r="GBD12" s="502"/>
      <c r="GBE12" s="502"/>
      <c r="GBF12" s="502"/>
      <c r="GBG12" s="502"/>
      <c r="GBH12" s="502"/>
      <c r="GBI12" s="502"/>
      <c r="GBJ12" s="502"/>
      <c r="GBK12" s="502"/>
      <c r="GBL12" s="502"/>
      <c r="GBM12" s="502"/>
      <c r="GBN12" s="502"/>
      <c r="GBO12" s="502"/>
      <c r="GBP12" s="502"/>
      <c r="GBQ12" s="502"/>
      <c r="GBR12" s="502"/>
      <c r="GBS12" s="502"/>
      <c r="GBT12" s="502"/>
      <c r="GBU12" s="502"/>
      <c r="GBV12" s="502"/>
      <c r="GBW12" s="502"/>
      <c r="GBX12" s="502"/>
      <c r="GBY12" s="502"/>
      <c r="GBZ12" s="502"/>
      <c r="GCA12" s="502"/>
      <c r="GCB12" s="502"/>
      <c r="GCC12" s="502"/>
      <c r="GCD12" s="502"/>
      <c r="GCE12" s="502"/>
      <c r="GCF12" s="502"/>
      <c r="GCG12" s="502"/>
      <c r="GCH12" s="502"/>
      <c r="GCI12" s="502"/>
      <c r="GCJ12" s="502"/>
      <c r="GCK12" s="502"/>
      <c r="GCL12" s="502"/>
      <c r="GCM12" s="502"/>
      <c r="GCN12" s="502"/>
      <c r="GCO12" s="502"/>
      <c r="GCP12" s="502"/>
      <c r="GCQ12" s="502"/>
      <c r="GCR12" s="502"/>
      <c r="GCS12" s="502"/>
      <c r="GCT12" s="502"/>
      <c r="GCU12" s="502"/>
      <c r="GCV12" s="502"/>
      <c r="GCW12" s="502"/>
      <c r="GCX12" s="502"/>
      <c r="GCY12" s="502"/>
      <c r="GCZ12" s="502"/>
      <c r="GDA12" s="502"/>
      <c r="GDB12" s="502"/>
      <c r="GDC12" s="502"/>
      <c r="GDD12" s="502"/>
      <c r="GDE12" s="502"/>
      <c r="GDF12" s="502"/>
      <c r="GDG12" s="502"/>
      <c r="GDH12" s="502"/>
      <c r="GDI12" s="502"/>
      <c r="GDJ12" s="502"/>
      <c r="GDK12" s="502"/>
      <c r="GDL12" s="502"/>
      <c r="GDM12" s="502"/>
      <c r="GDN12" s="502"/>
      <c r="GDO12" s="502"/>
      <c r="GDP12" s="502"/>
      <c r="GDQ12" s="502"/>
      <c r="GDR12" s="502"/>
      <c r="GDS12" s="502"/>
      <c r="GDT12" s="502"/>
      <c r="GDU12" s="502"/>
      <c r="GDV12" s="502"/>
      <c r="GDW12" s="502"/>
      <c r="GDX12" s="502"/>
      <c r="GDY12" s="502"/>
      <c r="GDZ12" s="502"/>
      <c r="GEA12" s="502"/>
      <c r="GEB12" s="502"/>
      <c r="GEC12" s="502"/>
      <c r="GED12" s="502"/>
      <c r="GEE12" s="502"/>
      <c r="GEF12" s="502"/>
      <c r="GEG12" s="502"/>
      <c r="GEH12" s="502"/>
      <c r="GEI12" s="502"/>
      <c r="GEJ12" s="502"/>
      <c r="GEK12" s="502"/>
      <c r="GEL12" s="502"/>
      <c r="GEM12" s="502"/>
      <c r="GEN12" s="502"/>
      <c r="GEO12" s="502"/>
      <c r="GEP12" s="502"/>
      <c r="GEQ12" s="502"/>
      <c r="GER12" s="502"/>
      <c r="GES12" s="502"/>
      <c r="GET12" s="502"/>
      <c r="GEU12" s="502"/>
      <c r="GEV12" s="502"/>
      <c r="GEW12" s="502"/>
      <c r="GEX12" s="502"/>
      <c r="GEY12" s="502"/>
      <c r="GEZ12" s="502"/>
      <c r="GFA12" s="502"/>
      <c r="GFB12" s="502"/>
      <c r="GFC12" s="502"/>
      <c r="GFD12" s="502"/>
      <c r="GFE12" s="502"/>
      <c r="GFF12" s="502"/>
      <c r="GFG12" s="502"/>
      <c r="GFH12" s="502"/>
      <c r="GFI12" s="502"/>
      <c r="GFJ12" s="502"/>
      <c r="GFK12" s="502"/>
      <c r="GFL12" s="502"/>
      <c r="GFM12" s="502"/>
      <c r="GFN12" s="502"/>
      <c r="GFO12" s="502"/>
      <c r="GFP12" s="502"/>
      <c r="GFQ12" s="502"/>
      <c r="GFR12" s="502"/>
      <c r="GFS12" s="502"/>
      <c r="GFT12" s="502"/>
      <c r="GFU12" s="502"/>
      <c r="GFV12" s="502"/>
      <c r="GFW12" s="502"/>
      <c r="GFX12" s="502"/>
      <c r="GFY12" s="502"/>
      <c r="GFZ12" s="502"/>
      <c r="GGA12" s="502"/>
      <c r="GGB12" s="502"/>
      <c r="GGC12" s="502"/>
      <c r="GGD12" s="502"/>
      <c r="GGE12" s="502"/>
      <c r="GGF12" s="502"/>
      <c r="GGG12" s="502"/>
      <c r="GGH12" s="502"/>
      <c r="GGI12" s="502"/>
      <c r="GGJ12" s="502"/>
      <c r="GGK12" s="502"/>
      <c r="GGL12" s="502"/>
      <c r="GGM12" s="502"/>
      <c r="GGN12" s="502"/>
      <c r="GGO12" s="502"/>
      <c r="GGP12" s="502"/>
      <c r="GGQ12" s="502"/>
      <c r="GGR12" s="502"/>
      <c r="GGS12" s="502"/>
      <c r="GGT12" s="502"/>
      <c r="GGU12" s="502"/>
      <c r="GGV12" s="502"/>
      <c r="GGW12" s="502"/>
      <c r="GGX12" s="502"/>
      <c r="GGY12" s="502"/>
      <c r="GGZ12" s="502"/>
      <c r="GHA12" s="502"/>
      <c r="GHB12" s="502"/>
      <c r="GHC12" s="502"/>
      <c r="GHD12" s="502"/>
      <c r="GHE12" s="502"/>
      <c r="GHF12" s="502"/>
      <c r="GHG12" s="502"/>
      <c r="GHH12" s="502"/>
      <c r="GHI12" s="502"/>
      <c r="GHJ12" s="502"/>
      <c r="GHK12" s="502"/>
      <c r="GHL12" s="502"/>
      <c r="GHM12" s="502"/>
      <c r="GHN12" s="502"/>
      <c r="GHO12" s="502"/>
      <c r="GHP12" s="502"/>
      <c r="GHQ12" s="502"/>
      <c r="GHR12" s="502"/>
      <c r="GHS12" s="502"/>
      <c r="GHT12" s="502"/>
      <c r="GHU12" s="502"/>
      <c r="GHV12" s="502"/>
      <c r="GHW12" s="502"/>
      <c r="GHX12" s="502"/>
      <c r="GHY12" s="502"/>
      <c r="GHZ12" s="502"/>
      <c r="GIA12" s="502"/>
      <c r="GIB12" s="502"/>
      <c r="GIC12" s="502"/>
      <c r="GID12" s="502"/>
      <c r="GIE12" s="502"/>
      <c r="GIF12" s="502"/>
      <c r="GIG12" s="502"/>
      <c r="GIH12" s="502"/>
      <c r="GII12" s="502"/>
      <c r="GIJ12" s="502"/>
      <c r="GIK12" s="502"/>
      <c r="GIL12" s="502"/>
      <c r="GIM12" s="502"/>
      <c r="GIN12" s="502"/>
      <c r="GIO12" s="502"/>
      <c r="GIP12" s="502"/>
      <c r="GIQ12" s="502"/>
      <c r="GIR12" s="502"/>
      <c r="GIS12" s="502"/>
      <c r="GIT12" s="502"/>
      <c r="GIU12" s="502"/>
      <c r="GIV12" s="502"/>
      <c r="GIW12" s="502"/>
      <c r="GIX12" s="502"/>
      <c r="GIY12" s="502"/>
      <c r="GIZ12" s="502"/>
      <c r="GJA12" s="502"/>
      <c r="GJB12" s="502"/>
      <c r="GJC12" s="502"/>
      <c r="GJD12" s="502"/>
      <c r="GJE12" s="502"/>
      <c r="GJF12" s="502"/>
      <c r="GJG12" s="502"/>
      <c r="GJH12" s="502"/>
      <c r="GJI12" s="502"/>
      <c r="GJJ12" s="502"/>
      <c r="GJK12" s="502"/>
      <c r="GJL12" s="502"/>
      <c r="GJM12" s="502"/>
      <c r="GJN12" s="502"/>
      <c r="GJO12" s="502"/>
      <c r="GJP12" s="502"/>
      <c r="GJQ12" s="502"/>
      <c r="GJR12" s="502"/>
      <c r="GJS12" s="502"/>
      <c r="GJT12" s="502"/>
      <c r="GJU12" s="502"/>
      <c r="GJV12" s="502"/>
      <c r="GJW12" s="502"/>
      <c r="GJX12" s="502"/>
      <c r="GJY12" s="502"/>
      <c r="GJZ12" s="502"/>
      <c r="GKA12" s="502"/>
      <c r="GKB12" s="502"/>
      <c r="GKC12" s="502"/>
      <c r="GKD12" s="502"/>
      <c r="GKE12" s="502"/>
      <c r="GKF12" s="502"/>
      <c r="GKG12" s="502"/>
      <c r="GKH12" s="502"/>
      <c r="GKI12" s="502"/>
      <c r="GKJ12" s="502"/>
      <c r="GKK12" s="502"/>
      <c r="GKL12" s="502"/>
      <c r="GKM12" s="502"/>
      <c r="GKN12" s="502"/>
      <c r="GKO12" s="502"/>
      <c r="GKP12" s="502"/>
      <c r="GKQ12" s="502"/>
      <c r="GKR12" s="502"/>
      <c r="GKS12" s="502"/>
      <c r="GKT12" s="502"/>
      <c r="GKU12" s="502"/>
      <c r="GKV12" s="502"/>
      <c r="GKW12" s="502"/>
      <c r="GKX12" s="502"/>
      <c r="GKY12" s="502"/>
      <c r="GKZ12" s="502"/>
      <c r="GLA12" s="502"/>
      <c r="GLB12" s="502"/>
      <c r="GLC12" s="502"/>
      <c r="GLD12" s="502"/>
      <c r="GLE12" s="502"/>
      <c r="GLF12" s="502"/>
      <c r="GLG12" s="502"/>
      <c r="GLH12" s="502"/>
      <c r="GLI12" s="502"/>
      <c r="GLJ12" s="502"/>
      <c r="GLK12" s="502"/>
      <c r="GLL12" s="502"/>
      <c r="GLM12" s="502"/>
      <c r="GLN12" s="502"/>
      <c r="GLO12" s="502"/>
      <c r="GLP12" s="502"/>
      <c r="GLQ12" s="502"/>
      <c r="GLR12" s="502"/>
      <c r="GLS12" s="502"/>
      <c r="GLT12" s="502"/>
      <c r="GLU12" s="502"/>
      <c r="GLV12" s="502"/>
      <c r="GLW12" s="502"/>
      <c r="GLX12" s="502"/>
      <c r="GLY12" s="502"/>
      <c r="GLZ12" s="502"/>
      <c r="GMA12" s="502"/>
      <c r="GMB12" s="502"/>
      <c r="GMC12" s="502"/>
      <c r="GMD12" s="502"/>
      <c r="GME12" s="502"/>
      <c r="GMF12" s="502"/>
      <c r="GMG12" s="502"/>
      <c r="GMH12" s="502"/>
      <c r="GMI12" s="502"/>
      <c r="GMJ12" s="502"/>
      <c r="GMK12" s="502"/>
      <c r="GML12" s="502"/>
      <c r="GMM12" s="502"/>
      <c r="GMN12" s="502"/>
      <c r="GMO12" s="502"/>
      <c r="GMP12" s="502"/>
      <c r="GMQ12" s="502"/>
      <c r="GMR12" s="502"/>
      <c r="GMS12" s="502"/>
      <c r="GMT12" s="502"/>
      <c r="GMU12" s="502"/>
      <c r="GMV12" s="502"/>
      <c r="GMW12" s="502"/>
      <c r="GMX12" s="502"/>
      <c r="GMY12" s="502"/>
      <c r="GMZ12" s="502"/>
      <c r="GNA12" s="502"/>
      <c r="GNB12" s="502"/>
      <c r="GNC12" s="502"/>
      <c r="GND12" s="502"/>
      <c r="GNE12" s="502"/>
      <c r="GNF12" s="502"/>
      <c r="GNG12" s="502"/>
      <c r="GNH12" s="502"/>
      <c r="GNI12" s="502"/>
      <c r="GNJ12" s="502"/>
      <c r="GNK12" s="502"/>
      <c r="GNL12" s="502"/>
      <c r="GNM12" s="502"/>
      <c r="GNN12" s="502"/>
      <c r="GNO12" s="502"/>
      <c r="GNP12" s="502"/>
      <c r="GNQ12" s="502"/>
      <c r="GNR12" s="502"/>
      <c r="GNS12" s="502"/>
      <c r="GNT12" s="502"/>
      <c r="GNU12" s="502"/>
      <c r="GNV12" s="502"/>
      <c r="GNW12" s="502"/>
      <c r="GNX12" s="502"/>
      <c r="GNY12" s="502"/>
      <c r="GNZ12" s="502"/>
      <c r="GOA12" s="502"/>
      <c r="GOB12" s="502"/>
      <c r="GOC12" s="502"/>
      <c r="GOD12" s="502"/>
      <c r="GOE12" s="502"/>
      <c r="GOF12" s="502"/>
      <c r="GOG12" s="502"/>
      <c r="GOH12" s="502"/>
      <c r="GOI12" s="502"/>
      <c r="GOJ12" s="502"/>
      <c r="GOK12" s="502"/>
      <c r="GOL12" s="502"/>
      <c r="GOM12" s="502"/>
      <c r="GON12" s="502"/>
      <c r="GOO12" s="502"/>
      <c r="GOP12" s="502"/>
      <c r="GOQ12" s="502"/>
      <c r="GOR12" s="502"/>
      <c r="GOS12" s="502"/>
      <c r="GOT12" s="502"/>
      <c r="GOU12" s="502"/>
      <c r="GOV12" s="502"/>
      <c r="GOW12" s="502"/>
      <c r="GOX12" s="502"/>
      <c r="GOY12" s="502"/>
      <c r="GOZ12" s="502"/>
      <c r="GPA12" s="502"/>
      <c r="GPB12" s="502"/>
      <c r="GPC12" s="502"/>
      <c r="GPD12" s="502"/>
      <c r="GPE12" s="502"/>
      <c r="GPF12" s="502"/>
      <c r="GPG12" s="502"/>
      <c r="GPH12" s="502"/>
      <c r="GPI12" s="502"/>
      <c r="GPJ12" s="502"/>
      <c r="GPK12" s="502"/>
      <c r="GPL12" s="502"/>
      <c r="GPM12" s="502"/>
      <c r="GPN12" s="502"/>
      <c r="GPO12" s="502"/>
      <c r="GPP12" s="502"/>
      <c r="GPQ12" s="502"/>
      <c r="GPR12" s="502"/>
      <c r="GPS12" s="502"/>
      <c r="GPT12" s="502"/>
      <c r="GPU12" s="502"/>
      <c r="GPV12" s="502"/>
      <c r="GPW12" s="502"/>
      <c r="GPX12" s="502"/>
      <c r="GPY12" s="502"/>
      <c r="GPZ12" s="502"/>
      <c r="GQA12" s="502"/>
      <c r="GQB12" s="502"/>
      <c r="GQC12" s="502"/>
      <c r="GQD12" s="502"/>
      <c r="GQE12" s="502"/>
      <c r="GQF12" s="502"/>
      <c r="GQG12" s="502"/>
      <c r="GQH12" s="502"/>
      <c r="GQI12" s="502"/>
      <c r="GQJ12" s="502"/>
      <c r="GQK12" s="502"/>
      <c r="GQL12" s="502"/>
      <c r="GQM12" s="502"/>
      <c r="GQN12" s="502"/>
      <c r="GQO12" s="502"/>
      <c r="GQP12" s="502"/>
      <c r="GQQ12" s="502"/>
      <c r="GQR12" s="502"/>
      <c r="GQS12" s="502"/>
      <c r="GQT12" s="502"/>
      <c r="GQU12" s="502"/>
      <c r="GQV12" s="502"/>
      <c r="GQW12" s="502"/>
      <c r="GQX12" s="502"/>
      <c r="GQY12" s="502"/>
      <c r="GQZ12" s="502"/>
      <c r="GRA12" s="502"/>
      <c r="GRB12" s="502"/>
      <c r="GRC12" s="502"/>
      <c r="GRD12" s="502"/>
      <c r="GRE12" s="502"/>
      <c r="GRF12" s="502"/>
      <c r="GRG12" s="502"/>
      <c r="GRH12" s="502"/>
      <c r="GRI12" s="502"/>
      <c r="GRJ12" s="502"/>
      <c r="GRK12" s="502"/>
      <c r="GRL12" s="502"/>
      <c r="GRM12" s="502"/>
      <c r="GRN12" s="502"/>
      <c r="GRO12" s="502"/>
      <c r="GRP12" s="502"/>
      <c r="GRQ12" s="502"/>
      <c r="GRR12" s="502"/>
      <c r="GRS12" s="502"/>
      <c r="GRT12" s="502"/>
      <c r="GRU12" s="502"/>
      <c r="GRV12" s="502"/>
      <c r="GRW12" s="502"/>
      <c r="GRX12" s="502"/>
      <c r="GRY12" s="502"/>
      <c r="GRZ12" s="502"/>
      <c r="GSA12" s="502"/>
      <c r="GSB12" s="502"/>
      <c r="GSC12" s="502"/>
      <c r="GSD12" s="502"/>
      <c r="GSE12" s="502"/>
      <c r="GSF12" s="502"/>
      <c r="GSG12" s="502"/>
      <c r="GSH12" s="502"/>
      <c r="GSI12" s="502"/>
      <c r="GSJ12" s="502"/>
      <c r="GSK12" s="502"/>
      <c r="GSL12" s="502"/>
      <c r="GSM12" s="502"/>
      <c r="GSN12" s="502"/>
      <c r="GSO12" s="502"/>
      <c r="GSP12" s="502"/>
      <c r="GSQ12" s="502"/>
      <c r="GSR12" s="502"/>
      <c r="GSS12" s="502"/>
      <c r="GST12" s="502"/>
      <c r="GSU12" s="502"/>
      <c r="GSV12" s="502"/>
      <c r="GSW12" s="502"/>
      <c r="GSX12" s="502"/>
      <c r="GSY12" s="502"/>
      <c r="GSZ12" s="502"/>
      <c r="GTA12" s="502"/>
      <c r="GTB12" s="502"/>
      <c r="GTC12" s="502"/>
      <c r="GTD12" s="502"/>
      <c r="GTE12" s="502"/>
      <c r="GTF12" s="502"/>
      <c r="GTG12" s="502"/>
      <c r="GTH12" s="502"/>
      <c r="GTI12" s="502"/>
      <c r="GTJ12" s="502"/>
      <c r="GTK12" s="502"/>
      <c r="GTL12" s="502"/>
      <c r="GTM12" s="502"/>
      <c r="GTN12" s="502"/>
      <c r="GTO12" s="502"/>
      <c r="GTP12" s="502"/>
      <c r="GTQ12" s="502"/>
      <c r="GTR12" s="502"/>
      <c r="GTS12" s="502"/>
      <c r="GTT12" s="502"/>
      <c r="GTU12" s="502"/>
      <c r="GTV12" s="502"/>
      <c r="GTW12" s="502"/>
      <c r="GTX12" s="502"/>
      <c r="GTY12" s="502"/>
      <c r="GTZ12" s="502"/>
      <c r="GUA12" s="502"/>
      <c r="GUB12" s="502"/>
      <c r="GUC12" s="502"/>
      <c r="GUD12" s="502"/>
      <c r="GUE12" s="502"/>
      <c r="GUF12" s="502"/>
      <c r="GUG12" s="502"/>
      <c r="GUH12" s="502"/>
      <c r="GUI12" s="502"/>
      <c r="GUJ12" s="502"/>
      <c r="GUK12" s="502"/>
      <c r="GUL12" s="502"/>
      <c r="GUM12" s="502"/>
      <c r="GUN12" s="502"/>
      <c r="GUO12" s="502"/>
      <c r="GUP12" s="502"/>
      <c r="GUQ12" s="502"/>
      <c r="GUR12" s="502"/>
      <c r="GUS12" s="502"/>
      <c r="GUT12" s="502"/>
      <c r="GUU12" s="502"/>
      <c r="GUV12" s="502"/>
      <c r="GUW12" s="502"/>
      <c r="GUX12" s="502"/>
      <c r="GUY12" s="502"/>
      <c r="GUZ12" s="502"/>
      <c r="GVA12" s="502"/>
      <c r="GVB12" s="502"/>
      <c r="GVC12" s="502"/>
      <c r="GVD12" s="502"/>
      <c r="GVE12" s="502"/>
      <c r="GVF12" s="502"/>
      <c r="GVG12" s="502"/>
      <c r="GVH12" s="502"/>
      <c r="GVI12" s="502"/>
      <c r="GVJ12" s="502"/>
      <c r="GVK12" s="502"/>
      <c r="GVL12" s="502"/>
      <c r="GVM12" s="502"/>
      <c r="GVN12" s="502"/>
      <c r="GVO12" s="502"/>
      <c r="GVP12" s="502"/>
      <c r="GVQ12" s="502"/>
      <c r="GVR12" s="502"/>
      <c r="GVS12" s="502"/>
      <c r="GVT12" s="502"/>
      <c r="GVU12" s="502"/>
      <c r="GVV12" s="502"/>
      <c r="GVW12" s="502"/>
      <c r="GVX12" s="502"/>
      <c r="GVY12" s="502"/>
      <c r="GVZ12" s="502"/>
      <c r="GWA12" s="502"/>
      <c r="GWB12" s="502"/>
      <c r="GWC12" s="502"/>
      <c r="GWD12" s="502"/>
      <c r="GWE12" s="502"/>
      <c r="GWF12" s="502"/>
      <c r="GWG12" s="502"/>
      <c r="GWH12" s="502"/>
      <c r="GWI12" s="502"/>
      <c r="GWJ12" s="502"/>
      <c r="GWK12" s="502"/>
      <c r="GWL12" s="502"/>
      <c r="GWM12" s="502"/>
      <c r="GWN12" s="502"/>
      <c r="GWO12" s="502"/>
      <c r="GWP12" s="502"/>
      <c r="GWQ12" s="502"/>
      <c r="GWR12" s="502"/>
      <c r="GWS12" s="502"/>
      <c r="GWT12" s="502"/>
      <c r="GWU12" s="502"/>
      <c r="GWV12" s="502"/>
      <c r="GWW12" s="502"/>
      <c r="GWX12" s="502"/>
      <c r="GWY12" s="502"/>
      <c r="GWZ12" s="502"/>
      <c r="GXA12" s="502"/>
      <c r="GXB12" s="502"/>
      <c r="GXC12" s="502"/>
      <c r="GXD12" s="502"/>
      <c r="GXE12" s="502"/>
      <c r="GXF12" s="502"/>
      <c r="GXG12" s="502"/>
      <c r="GXH12" s="502"/>
      <c r="GXI12" s="502"/>
      <c r="GXJ12" s="502"/>
      <c r="GXK12" s="502"/>
      <c r="GXL12" s="502"/>
      <c r="GXM12" s="502"/>
      <c r="GXN12" s="502"/>
      <c r="GXO12" s="502"/>
      <c r="GXP12" s="502"/>
      <c r="GXQ12" s="502"/>
      <c r="GXR12" s="502"/>
      <c r="GXS12" s="502"/>
      <c r="GXT12" s="502"/>
      <c r="GXU12" s="502"/>
      <c r="GXV12" s="502"/>
      <c r="GXW12" s="502"/>
      <c r="GXX12" s="502"/>
      <c r="GXY12" s="502"/>
      <c r="GXZ12" s="502"/>
      <c r="GYA12" s="502"/>
      <c r="GYB12" s="502"/>
      <c r="GYC12" s="502"/>
      <c r="GYD12" s="502"/>
      <c r="GYE12" s="502"/>
      <c r="GYF12" s="502"/>
      <c r="GYG12" s="502"/>
      <c r="GYH12" s="502"/>
      <c r="GYI12" s="502"/>
      <c r="GYJ12" s="502"/>
      <c r="GYK12" s="502"/>
      <c r="GYL12" s="502"/>
      <c r="GYM12" s="502"/>
      <c r="GYN12" s="502"/>
      <c r="GYO12" s="502"/>
      <c r="GYP12" s="502"/>
      <c r="GYQ12" s="502"/>
      <c r="GYR12" s="502"/>
      <c r="GYS12" s="502"/>
      <c r="GYT12" s="502"/>
      <c r="GYU12" s="502"/>
      <c r="GYV12" s="502"/>
      <c r="GYW12" s="502"/>
      <c r="GYX12" s="502"/>
      <c r="GYY12" s="502"/>
      <c r="GYZ12" s="502"/>
      <c r="GZA12" s="502"/>
      <c r="GZB12" s="502"/>
      <c r="GZC12" s="502"/>
      <c r="GZD12" s="502"/>
      <c r="GZE12" s="502"/>
      <c r="GZF12" s="502"/>
      <c r="GZG12" s="502"/>
      <c r="GZH12" s="502"/>
      <c r="GZI12" s="502"/>
      <c r="GZJ12" s="502"/>
      <c r="GZK12" s="502"/>
      <c r="GZL12" s="502"/>
      <c r="GZM12" s="502"/>
      <c r="GZN12" s="502"/>
      <c r="GZO12" s="502"/>
      <c r="GZP12" s="502"/>
      <c r="GZQ12" s="502"/>
      <c r="GZR12" s="502"/>
      <c r="GZS12" s="502"/>
      <c r="GZT12" s="502"/>
      <c r="GZU12" s="502"/>
      <c r="GZV12" s="502"/>
      <c r="GZW12" s="502"/>
      <c r="GZX12" s="502"/>
      <c r="GZY12" s="502"/>
      <c r="GZZ12" s="502"/>
      <c r="HAA12" s="502"/>
      <c r="HAB12" s="502"/>
      <c r="HAC12" s="502"/>
      <c r="HAD12" s="502"/>
      <c r="HAE12" s="502"/>
      <c r="HAF12" s="502"/>
      <c r="HAG12" s="502"/>
      <c r="HAH12" s="502"/>
      <c r="HAI12" s="502"/>
      <c r="HAJ12" s="502"/>
      <c r="HAK12" s="502"/>
      <c r="HAL12" s="502"/>
      <c r="HAM12" s="502"/>
      <c r="HAN12" s="502"/>
      <c r="HAO12" s="502"/>
      <c r="HAP12" s="502"/>
      <c r="HAQ12" s="502"/>
      <c r="HAR12" s="502"/>
      <c r="HAS12" s="502"/>
      <c r="HAT12" s="502"/>
      <c r="HAU12" s="502"/>
      <c r="HAV12" s="502"/>
      <c r="HAW12" s="502"/>
      <c r="HAX12" s="502"/>
      <c r="HAY12" s="502"/>
      <c r="HAZ12" s="502"/>
      <c r="HBA12" s="502"/>
      <c r="HBB12" s="502"/>
      <c r="HBC12" s="502"/>
      <c r="HBD12" s="502"/>
      <c r="HBE12" s="502"/>
      <c r="HBF12" s="502"/>
      <c r="HBG12" s="502"/>
      <c r="HBH12" s="502"/>
      <c r="HBI12" s="502"/>
      <c r="HBJ12" s="502"/>
      <c r="HBK12" s="502"/>
      <c r="HBL12" s="502"/>
      <c r="HBM12" s="502"/>
      <c r="HBN12" s="502"/>
      <c r="HBO12" s="502"/>
      <c r="HBP12" s="502"/>
      <c r="HBQ12" s="502"/>
      <c r="HBR12" s="502"/>
      <c r="HBS12" s="502"/>
      <c r="HBT12" s="502"/>
      <c r="HBU12" s="502"/>
      <c r="HBV12" s="502"/>
      <c r="HBW12" s="502"/>
      <c r="HBX12" s="502"/>
      <c r="HBY12" s="502"/>
      <c r="HBZ12" s="502"/>
      <c r="HCA12" s="502"/>
      <c r="HCB12" s="502"/>
      <c r="HCC12" s="502"/>
      <c r="HCD12" s="502"/>
      <c r="HCE12" s="502"/>
      <c r="HCF12" s="502"/>
      <c r="HCG12" s="502"/>
      <c r="HCH12" s="502"/>
      <c r="HCI12" s="502"/>
      <c r="HCJ12" s="502"/>
      <c r="HCK12" s="502"/>
      <c r="HCL12" s="502"/>
      <c r="HCM12" s="502"/>
      <c r="HCN12" s="502"/>
      <c r="HCO12" s="502"/>
      <c r="HCP12" s="502"/>
      <c r="HCQ12" s="502"/>
      <c r="HCR12" s="502"/>
      <c r="HCS12" s="502"/>
      <c r="HCT12" s="502"/>
      <c r="HCU12" s="502"/>
      <c r="HCV12" s="502"/>
      <c r="HCW12" s="502"/>
      <c r="HCX12" s="502"/>
      <c r="HCY12" s="502"/>
      <c r="HCZ12" s="502"/>
      <c r="HDA12" s="502"/>
      <c r="HDB12" s="502"/>
      <c r="HDC12" s="502"/>
      <c r="HDD12" s="502"/>
      <c r="HDE12" s="502"/>
      <c r="HDF12" s="502"/>
      <c r="HDG12" s="502"/>
      <c r="HDH12" s="502"/>
      <c r="HDI12" s="502"/>
      <c r="HDJ12" s="502"/>
      <c r="HDK12" s="502"/>
      <c r="HDL12" s="502"/>
      <c r="HDM12" s="502"/>
      <c r="HDN12" s="502"/>
      <c r="HDO12" s="502"/>
      <c r="HDP12" s="502"/>
      <c r="HDQ12" s="502"/>
      <c r="HDR12" s="502"/>
      <c r="HDS12" s="502"/>
      <c r="HDT12" s="502"/>
      <c r="HDU12" s="502"/>
      <c r="HDV12" s="502"/>
      <c r="HDW12" s="502"/>
      <c r="HDX12" s="502"/>
      <c r="HDY12" s="502"/>
      <c r="HDZ12" s="502"/>
      <c r="HEA12" s="502"/>
      <c r="HEB12" s="502"/>
      <c r="HEC12" s="502"/>
      <c r="HED12" s="502"/>
      <c r="HEE12" s="502"/>
      <c r="HEF12" s="502"/>
      <c r="HEG12" s="502"/>
      <c r="HEH12" s="502"/>
      <c r="HEI12" s="502"/>
      <c r="HEJ12" s="502"/>
      <c r="HEK12" s="502"/>
      <c r="HEL12" s="502"/>
      <c r="HEM12" s="502"/>
      <c r="HEN12" s="502"/>
      <c r="HEO12" s="502"/>
      <c r="HEP12" s="502"/>
      <c r="HEQ12" s="502"/>
      <c r="HER12" s="502"/>
      <c r="HES12" s="502"/>
      <c r="HET12" s="502"/>
      <c r="HEU12" s="502"/>
      <c r="HEV12" s="502"/>
      <c r="HEW12" s="502"/>
      <c r="HEX12" s="502"/>
      <c r="HEY12" s="502"/>
      <c r="HEZ12" s="502"/>
      <c r="HFA12" s="502"/>
      <c r="HFB12" s="502"/>
      <c r="HFC12" s="502"/>
      <c r="HFD12" s="502"/>
      <c r="HFE12" s="502"/>
      <c r="HFF12" s="502"/>
      <c r="HFG12" s="502"/>
      <c r="HFH12" s="502"/>
      <c r="HFI12" s="502"/>
      <c r="HFJ12" s="502"/>
      <c r="HFK12" s="502"/>
      <c r="HFL12" s="502"/>
      <c r="HFM12" s="502"/>
      <c r="HFN12" s="502"/>
      <c r="HFO12" s="502"/>
      <c r="HFP12" s="502"/>
      <c r="HFQ12" s="502"/>
      <c r="HFR12" s="502"/>
      <c r="HFS12" s="502"/>
      <c r="HFT12" s="502"/>
      <c r="HFU12" s="502"/>
      <c r="HFV12" s="502"/>
      <c r="HFW12" s="502"/>
      <c r="HFX12" s="502"/>
      <c r="HFY12" s="502"/>
      <c r="HFZ12" s="502"/>
      <c r="HGA12" s="502"/>
      <c r="HGB12" s="502"/>
      <c r="HGC12" s="502"/>
      <c r="HGD12" s="502"/>
      <c r="HGE12" s="502"/>
      <c r="HGF12" s="502"/>
      <c r="HGG12" s="502"/>
      <c r="HGH12" s="502"/>
      <c r="HGI12" s="502"/>
      <c r="HGJ12" s="502"/>
      <c r="HGK12" s="502"/>
      <c r="HGL12" s="502"/>
      <c r="HGM12" s="502"/>
      <c r="HGN12" s="502"/>
      <c r="HGO12" s="502"/>
      <c r="HGP12" s="502"/>
      <c r="HGQ12" s="502"/>
      <c r="HGR12" s="502"/>
      <c r="HGS12" s="502"/>
      <c r="HGT12" s="502"/>
      <c r="HGU12" s="502"/>
      <c r="HGV12" s="502"/>
      <c r="HGW12" s="502"/>
      <c r="HGX12" s="502"/>
      <c r="HGY12" s="502"/>
      <c r="HGZ12" s="502"/>
      <c r="HHA12" s="502"/>
      <c r="HHB12" s="502"/>
      <c r="HHC12" s="502"/>
      <c r="HHD12" s="502"/>
      <c r="HHE12" s="502"/>
      <c r="HHF12" s="502"/>
      <c r="HHG12" s="502"/>
      <c r="HHH12" s="502"/>
      <c r="HHI12" s="502"/>
      <c r="HHJ12" s="502"/>
      <c r="HHK12" s="502"/>
      <c r="HHL12" s="502"/>
      <c r="HHM12" s="502"/>
      <c r="HHN12" s="502"/>
      <c r="HHO12" s="502"/>
      <c r="HHP12" s="502"/>
      <c r="HHQ12" s="502"/>
      <c r="HHR12" s="502"/>
      <c r="HHS12" s="502"/>
      <c r="HHT12" s="502"/>
      <c r="HHU12" s="502"/>
      <c r="HHV12" s="502"/>
      <c r="HHW12" s="502"/>
      <c r="HHX12" s="502"/>
      <c r="HHY12" s="502"/>
      <c r="HHZ12" s="502"/>
      <c r="HIA12" s="502"/>
      <c r="HIB12" s="502"/>
      <c r="HIC12" s="502"/>
      <c r="HID12" s="502"/>
      <c r="HIE12" s="502"/>
      <c r="HIF12" s="502"/>
      <c r="HIG12" s="502"/>
      <c r="HIH12" s="502"/>
      <c r="HII12" s="502"/>
      <c r="HIJ12" s="502"/>
      <c r="HIK12" s="502"/>
      <c r="HIL12" s="502"/>
      <c r="HIM12" s="502"/>
      <c r="HIN12" s="502"/>
      <c r="HIO12" s="502"/>
      <c r="HIP12" s="502"/>
      <c r="HIQ12" s="502"/>
      <c r="HIR12" s="502"/>
      <c r="HIS12" s="502"/>
      <c r="HIT12" s="502"/>
      <c r="HIU12" s="502"/>
      <c r="HIV12" s="502"/>
      <c r="HIW12" s="502"/>
      <c r="HIX12" s="502"/>
      <c r="HIY12" s="502"/>
      <c r="HIZ12" s="502"/>
      <c r="HJA12" s="502"/>
      <c r="HJB12" s="502"/>
      <c r="HJC12" s="502"/>
      <c r="HJD12" s="502"/>
      <c r="HJE12" s="502"/>
      <c r="HJF12" s="502"/>
      <c r="HJG12" s="502"/>
      <c r="HJH12" s="502"/>
      <c r="HJI12" s="502"/>
      <c r="HJJ12" s="502"/>
      <c r="HJK12" s="502"/>
      <c r="HJL12" s="502"/>
      <c r="HJM12" s="502"/>
      <c r="HJN12" s="502"/>
      <c r="HJO12" s="502"/>
      <c r="HJP12" s="502"/>
      <c r="HJQ12" s="502"/>
      <c r="HJR12" s="502"/>
      <c r="HJS12" s="502"/>
      <c r="HJT12" s="502"/>
      <c r="HJU12" s="502"/>
      <c r="HJV12" s="502"/>
      <c r="HJW12" s="502"/>
      <c r="HJX12" s="502"/>
      <c r="HJY12" s="502"/>
      <c r="HJZ12" s="502"/>
      <c r="HKA12" s="502"/>
      <c r="HKB12" s="502"/>
      <c r="HKC12" s="502"/>
      <c r="HKD12" s="502"/>
      <c r="HKE12" s="502"/>
      <c r="HKF12" s="502"/>
      <c r="HKG12" s="502"/>
      <c r="HKH12" s="502"/>
      <c r="HKI12" s="502"/>
      <c r="HKJ12" s="502"/>
      <c r="HKK12" s="502"/>
      <c r="HKL12" s="502"/>
      <c r="HKM12" s="502"/>
      <c r="HKN12" s="502"/>
      <c r="HKO12" s="502"/>
      <c r="HKP12" s="502"/>
      <c r="HKQ12" s="502"/>
      <c r="HKR12" s="502"/>
      <c r="HKS12" s="502"/>
      <c r="HKT12" s="502"/>
      <c r="HKU12" s="502"/>
      <c r="HKV12" s="502"/>
      <c r="HKW12" s="502"/>
      <c r="HKX12" s="502"/>
      <c r="HKY12" s="502"/>
      <c r="HKZ12" s="502"/>
      <c r="HLA12" s="502"/>
      <c r="HLB12" s="502"/>
      <c r="HLC12" s="502"/>
      <c r="HLD12" s="502"/>
      <c r="HLE12" s="502"/>
      <c r="HLF12" s="502"/>
      <c r="HLG12" s="502"/>
      <c r="HLH12" s="502"/>
      <c r="HLI12" s="502"/>
      <c r="HLJ12" s="502"/>
      <c r="HLK12" s="502"/>
      <c r="HLL12" s="502"/>
      <c r="HLM12" s="502"/>
      <c r="HLN12" s="502"/>
      <c r="HLO12" s="502"/>
      <c r="HLP12" s="502"/>
      <c r="HLQ12" s="502"/>
      <c r="HLR12" s="502"/>
      <c r="HLS12" s="502"/>
      <c r="HLT12" s="502"/>
      <c r="HLU12" s="502"/>
      <c r="HLV12" s="502"/>
      <c r="HLW12" s="502"/>
      <c r="HLX12" s="502"/>
      <c r="HLY12" s="502"/>
      <c r="HLZ12" s="502"/>
      <c r="HMA12" s="502"/>
      <c r="HMB12" s="502"/>
      <c r="HMC12" s="502"/>
      <c r="HMD12" s="502"/>
      <c r="HME12" s="502"/>
      <c r="HMF12" s="502"/>
      <c r="HMG12" s="502"/>
      <c r="HMH12" s="502"/>
      <c r="HMI12" s="502"/>
      <c r="HMJ12" s="502"/>
      <c r="HMK12" s="502"/>
      <c r="HML12" s="502"/>
      <c r="HMM12" s="502"/>
      <c r="HMN12" s="502"/>
      <c r="HMO12" s="502"/>
      <c r="HMP12" s="502"/>
      <c r="HMQ12" s="502"/>
      <c r="HMR12" s="502"/>
      <c r="HMS12" s="502"/>
      <c r="HMT12" s="502"/>
      <c r="HMU12" s="502"/>
      <c r="HMV12" s="502"/>
      <c r="HMW12" s="502"/>
      <c r="HMX12" s="502"/>
      <c r="HMY12" s="502"/>
      <c r="HMZ12" s="502"/>
      <c r="HNA12" s="502"/>
      <c r="HNB12" s="502"/>
      <c r="HNC12" s="502"/>
      <c r="HND12" s="502"/>
      <c r="HNE12" s="502"/>
      <c r="HNF12" s="502"/>
      <c r="HNG12" s="502"/>
      <c r="HNH12" s="502"/>
      <c r="HNI12" s="502"/>
      <c r="HNJ12" s="502"/>
      <c r="HNK12" s="502"/>
      <c r="HNL12" s="502"/>
      <c r="HNM12" s="502"/>
      <c r="HNN12" s="502"/>
      <c r="HNO12" s="502"/>
      <c r="HNP12" s="502"/>
      <c r="HNQ12" s="502"/>
      <c r="HNR12" s="502"/>
      <c r="HNS12" s="502"/>
      <c r="HNT12" s="502"/>
      <c r="HNU12" s="502"/>
      <c r="HNV12" s="502"/>
      <c r="HNW12" s="502"/>
      <c r="HNX12" s="502"/>
      <c r="HNY12" s="502"/>
      <c r="HNZ12" s="502"/>
      <c r="HOA12" s="502"/>
      <c r="HOB12" s="502"/>
      <c r="HOC12" s="502"/>
      <c r="HOD12" s="502"/>
      <c r="HOE12" s="502"/>
      <c r="HOF12" s="502"/>
      <c r="HOG12" s="502"/>
      <c r="HOH12" s="502"/>
      <c r="HOI12" s="502"/>
      <c r="HOJ12" s="502"/>
      <c r="HOK12" s="502"/>
      <c r="HOL12" s="502"/>
      <c r="HOM12" s="502"/>
      <c r="HON12" s="502"/>
      <c r="HOO12" s="502"/>
      <c r="HOP12" s="502"/>
      <c r="HOQ12" s="502"/>
      <c r="HOR12" s="502"/>
      <c r="HOS12" s="502"/>
      <c r="HOT12" s="502"/>
      <c r="HOU12" s="502"/>
      <c r="HOV12" s="502"/>
      <c r="HOW12" s="502"/>
      <c r="HOX12" s="502"/>
      <c r="HOY12" s="502"/>
      <c r="HOZ12" s="502"/>
      <c r="HPA12" s="502"/>
      <c r="HPB12" s="502"/>
      <c r="HPC12" s="502"/>
      <c r="HPD12" s="502"/>
      <c r="HPE12" s="502"/>
      <c r="HPF12" s="502"/>
      <c r="HPG12" s="502"/>
      <c r="HPH12" s="502"/>
      <c r="HPI12" s="502"/>
      <c r="HPJ12" s="502"/>
      <c r="HPK12" s="502"/>
      <c r="HPL12" s="502"/>
      <c r="HPM12" s="502"/>
      <c r="HPN12" s="502"/>
      <c r="HPO12" s="502"/>
      <c r="HPP12" s="502"/>
      <c r="HPQ12" s="502"/>
      <c r="HPR12" s="502"/>
      <c r="HPS12" s="502"/>
      <c r="HPT12" s="502"/>
      <c r="HPU12" s="502"/>
      <c r="HPV12" s="502"/>
      <c r="HPW12" s="502"/>
      <c r="HPX12" s="502"/>
      <c r="HPY12" s="502"/>
      <c r="HPZ12" s="502"/>
      <c r="HQA12" s="502"/>
      <c r="HQB12" s="502"/>
      <c r="HQC12" s="502"/>
      <c r="HQD12" s="502"/>
      <c r="HQE12" s="502"/>
      <c r="HQF12" s="502"/>
      <c r="HQG12" s="502"/>
      <c r="HQH12" s="502"/>
      <c r="HQI12" s="502"/>
      <c r="HQJ12" s="502"/>
      <c r="HQK12" s="502"/>
      <c r="HQL12" s="502"/>
      <c r="HQM12" s="502"/>
      <c r="HQN12" s="502"/>
      <c r="HQO12" s="502"/>
      <c r="HQP12" s="502"/>
      <c r="HQQ12" s="502"/>
      <c r="HQR12" s="502"/>
      <c r="HQS12" s="502"/>
      <c r="HQT12" s="502"/>
      <c r="HQU12" s="502"/>
      <c r="HQV12" s="502"/>
      <c r="HQW12" s="502"/>
      <c r="HQX12" s="502"/>
      <c r="HQY12" s="502"/>
      <c r="HQZ12" s="502"/>
      <c r="HRA12" s="502"/>
      <c r="HRB12" s="502"/>
      <c r="HRC12" s="502"/>
      <c r="HRD12" s="502"/>
      <c r="HRE12" s="502"/>
      <c r="HRF12" s="502"/>
      <c r="HRG12" s="502"/>
      <c r="HRH12" s="502"/>
      <c r="HRI12" s="502"/>
      <c r="HRJ12" s="502"/>
      <c r="HRK12" s="502"/>
      <c r="HRL12" s="502"/>
      <c r="HRM12" s="502"/>
      <c r="HRN12" s="502"/>
      <c r="HRO12" s="502"/>
      <c r="HRP12" s="502"/>
      <c r="HRQ12" s="502"/>
      <c r="HRR12" s="502"/>
      <c r="HRS12" s="502"/>
      <c r="HRT12" s="502"/>
      <c r="HRU12" s="502"/>
      <c r="HRV12" s="502"/>
      <c r="HRW12" s="502"/>
      <c r="HRX12" s="502"/>
      <c r="HRY12" s="502"/>
      <c r="HRZ12" s="502"/>
      <c r="HSA12" s="502"/>
      <c r="HSB12" s="502"/>
      <c r="HSC12" s="502"/>
      <c r="HSD12" s="502"/>
      <c r="HSE12" s="502"/>
      <c r="HSF12" s="502"/>
      <c r="HSG12" s="502"/>
      <c r="HSH12" s="502"/>
      <c r="HSI12" s="502"/>
      <c r="HSJ12" s="502"/>
      <c r="HSK12" s="502"/>
      <c r="HSL12" s="502"/>
      <c r="HSM12" s="502"/>
      <c r="HSN12" s="502"/>
      <c r="HSO12" s="502"/>
      <c r="HSP12" s="502"/>
      <c r="HSQ12" s="502"/>
      <c r="HSR12" s="502"/>
      <c r="HSS12" s="502"/>
      <c r="HST12" s="502"/>
      <c r="HSU12" s="502"/>
      <c r="HSV12" s="502"/>
      <c r="HSW12" s="502"/>
      <c r="HSX12" s="502"/>
      <c r="HSY12" s="502"/>
      <c r="HSZ12" s="502"/>
      <c r="HTA12" s="502"/>
      <c r="HTB12" s="502"/>
      <c r="HTC12" s="502"/>
      <c r="HTD12" s="502"/>
      <c r="HTE12" s="502"/>
      <c r="HTF12" s="502"/>
      <c r="HTG12" s="502"/>
      <c r="HTH12" s="502"/>
      <c r="HTI12" s="502"/>
      <c r="HTJ12" s="502"/>
      <c r="HTK12" s="502"/>
      <c r="HTL12" s="502"/>
      <c r="HTM12" s="502"/>
      <c r="HTN12" s="502"/>
      <c r="HTO12" s="502"/>
      <c r="HTP12" s="502"/>
      <c r="HTQ12" s="502"/>
      <c r="HTR12" s="502"/>
      <c r="HTS12" s="502"/>
      <c r="HTT12" s="502"/>
      <c r="HTU12" s="502"/>
      <c r="HTV12" s="502"/>
      <c r="HTW12" s="502"/>
      <c r="HTX12" s="502"/>
      <c r="HTY12" s="502"/>
      <c r="HTZ12" s="502"/>
      <c r="HUA12" s="502"/>
      <c r="HUB12" s="502"/>
      <c r="HUC12" s="502"/>
      <c r="HUD12" s="502"/>
      <c r="HUE12" s="502"/>
      <c r="HUF12" s="502"/>
      <c r="HUG12" s="502"/>
      <c r="HUH12" s="502"/>
      <c r="HUI12" s="502"/>
      <c r="HUJ12" s="502"/>
      <c r="HUK12" s="502"/>
      <c r="HUL12" s="502"/>
      <c r="HUM12" s="502"/>
      <c r="HUN12" s="502"/>
      <c r="HUO12" s="502"/>
      <c r="HUP12" s="502"/>
      <c r="HUQ12" s="502"/>
      <c r="HUR12" s="502"/>
      <c r="HUS12" s="502"/>
      <c r="HUT12" s="502"/>
      <c r="HUU12" s="502"/>
      <c r="HUV12" s="502"/>
      <c r="HUW12" s="502"/>
      <c r="HUX12" s="502"/>
      <c r="HUY12" s="502"/>
      <c r="HUZ12" s="502"/>
      <c r="HVA12" s="502"/>
      <c r="HVB12" s="502"/>
      <c r="HVC12" s="502"/>
      <c r="HVD12" s="502"/>
      <c r="HVE12" s="502"/>
      <c r="HVF12" s="502"/>
      <c r="HVG12" s="502"/>
      <c r="HVH12" s="502"/>
      <c r="HVI12" s="502"/>
      <c r="HVJ12" s="502"/>
      <c r="HVK12" s="502"/>
      <c r="HVL12" s="502"/>
      <c r="HVM12" s="502"/>
      <c r="HVN12" s="502"/>
      <c r="HVO12" s="502"/>
      <c r="HVP12" s="502"/>
      <c r="HVQ12" s="502"/>
      <c r="HVR12" s="502"/>
      <c r="HVS12" s="502"/>
      <c r="HVT12" s="502"/>
      <c r="HVU12" s="502"/>
      <c r="HVV12" s="502"/>
      <c r="HVW12" s="502"/>
      <c r="HVX12" s="502"/>
      <c r="HVY12" s="502"/>
      <c r="HVZ12" s="502"/>
      <c r="HWA12" s="502"/>
      <c r="HWB12" s="502"/>
      <c r="HWC12" s="502"/>
      <c r="HWD12" s="502"/>
      <c r="HWE12" s="502"/>
      <c r="HWF12" s="502"/>
      <c r="HWG12" s="502"/>
      <c r="HWH12" s="502"/>
      <c r="HWI12" s="502"/>
      <c r="HWJ12" s="502"/>
      <c r="HWK12" s="502"/>
      <c r="HWL12" s="502"/>
      <c r="HWM12" s="502"/>
      <c r="HWN12" s="502"/>
      <c r="HWO12" s="502"/>
      <c r="HWP12" s="502"/>
      <c r="HWQ12" s="502"/>
      <c r="HWR12" s="502"/>
      <c r="HWS12" s="502"/>
      <c r="HWT12" s="502"/>
      <c r="HWU12" s="502"/>
      <c r="HWV12" s="502"/>
      <c r="HWW12" s="502"/>
      <c r="HWX12" s="502"/>
      <c r="HWY12" s="502"/>
      <c r="HWZ12" s="502"/>
      <c r="HXA12" s="502"/>
      <c r="HXB12" s="502"/>
      <c r="HXC12" s="502"/>
      <c r="HXD12" s="502"/>
      <c r="HXE12" s="502"/>
      <c r="HXF12" s="502"/>
      <c r="HXG12" s="502"/>
      <c r="HXH12" s="502"/>
      <c r="HXI12" s="502"/>
      <c r="HXJ12" s="502"/>
      <c r="HXK12" s="502"/>
      <c r="HXL12" s="502"/>
      <c r="HXM12" s="502"/>
      <c r="HXN12" s="502"/>
      <c r="HXO12" s="502"/>
      <c r="HXP12" s="502"/>
      <c r="HXQ12" s="502"/>
      <c r="HXR12" s="502"/>
      <c r="HXS12" s="502"/>
      <c r="HXT12" s="502"/>
      <c r="HXU12" s="502"/>
      <c r="HXV12" s="502"/>
      <c r="HXW12" s="502"/>
      <c r="HXX12" s="502"/>
      <c r="HXY12" s="502"/>
      <c r="HXZ12" s="502"/>
      <c r="HYA12" s="502"/>
      <c r="HYB12" s="502"/>
      <c r="HYC12" s="502"/>
      <c r="HYD12" s="502"/>
      <c r="HYE12" s="502"/>
      <c r="HYF12" s="502"/>
      <c r="HYG12" s="502"/>
      <c r="HYH12" s="502"/>
      <c r="HYI12" s="502"/>
      <c r="HYJ12" s="502"/>
      <c r="HYK12" s="502"/>
      <c r="HYL12" s="502"/>
      <c r="HYM12" s="502"/>
      <c r="HYN12" s="502"/>
      <c r="HYO12" s="502"/>
      <c r="HYP12" s="502"/>
      <c r="HYQ12" s="502"/>
      <c r="HYR12" s="502"/>
      <c r="HYS12" s="502"/>
      <c r="HYT12" s="502"/>
      <c r="HYU12" s="502"/>
      <c r="HYV12" s="502"/>
      <c r="HYW12" s="502"/>
      <c r="HYX12" s="502"/>
      <c r="HYY12" s="502"/>
      <c r="HYZ12" s="502"/>
      <c r="HZA12" s="502"/>
      <c r="HZB12" s="502"/>
      <c r="HZC12" s="502"/>
      <c r="HZD12" s="502"/>
      <c r="HZE12" s="502"/>
      <c r="HZF12" s="502"/>
      <c r="HZG12" s="502"/>
      <c r="HZH12" s="502"/>
      <c r="HZI12" s="502"/>
      <c r="HZJ12" s="502"/>
      <c r="HZK12" s="502"/>
      <c r="HZL12" s="502"/>
      <c r="HZM12" s="502"/>
      <c r="HZN12" s="502"/>
      <c r="HZO12" s="502"/>
      <c r="HZP12" s="502"/>
      <c r="HZQ12" s="502"/>
      <c r="HZR12" s="502"/>
      <c r="HZS12" s="502"/>
      <c r="HZT12" s="502"/>
      <c r="HZU12" s="502"/>
      <c r="HZV12" s="502"/>
      <c r="HZW12" s="502"/>
      <c r="HZX12" s="502"/>
      <c r="HZY12" s="502"/>
      <c r="HZZ12" s="502"/>
      <c r="IAA12" s="502"/>
      <c r="IAB12" s="502"/>
      <c r="IAC12" s="502"/>
      <c r="IAD12" s="502"/>
      <c r="IAE12" s="502"/>
      <c r="IAF12" s="502"/>
      <c r="IAG12" s="502"/>
      <c r="IAH12" s="502"/>
      <c r="IAI12" s="502"/>
      <c r="IAJ12" s="502"/>
      <c r="IAK12" s="502"/>
      <c r="IAL12" s="502"/>
      <c r="IAM12" s="502"/>
      <c r="IAN12" s="502"/>
      <c r="IAO12" s="502"/>
      <c r="IAP12" s="502"/>
      <c r="IAQ12" s="502"/>
      <c r="IAR12" s="502"/>
      <c r="IAS12" s="502"/>
      <c r="IAT12" s="502"/>
      <c r="IAU12" s="502"/>
      <c r="IAV12" s="502"/>
      <c r="IAW12" s="502"/>
      <c r="IAX12" s="502"/>
      <c r="IAY12" s="502"/>
      <c r="IAZ12" s="502"/>
      <c r="IBA12" s="502"/>
      <c r="IBB12" s="502"/>
      <c r="IBC12" s="502"/>
      <c r="IBD12" s="502"/>
      <c r="IBE12" s="502"/>
      <c r="IBF12" s="502"/>
      <c r="IBG12" s="502"/>
      <c r="IBH12" s="502"/>
      <c r="IBI12" s="502"/>
      <c r="IBJ12" s="502"/>
      <c r="IBK12" s="502"/>
      <c r="IBL12" s="502"/>
      <c r="IBM12" s="502"/>
      <c r="IBN12" s="502"/>
      <c r="IBO12" s="502"/>
      <c r="IBP12" s="502"/>
      <c r="IBQ12" s="502"/>
      <c r="IBR12" s="502"/>
      <c r="IBS12" s="502"/>
      <c r="IBT12" s="502"/>
      <c r="IBU12" s="502"/>
      <c r="IBV12" s="502"/>
      <c r="IBW12" s="502"/>
      <c r="IBX12" s="502"/>
      <c r="IBY12" s="502"/>
      <c r="IBZ12" s="502"/>
      <c r="ICA12" s="502"/>
      <c r="ICB12" s="502"/>
      <c r="ICC12" s="502"/>
      <c r="ICD12" s="502"/>
      <c r="ICE12" s="502"/>
      <c r="ICF12" s="502"/>
      <c r="ICG12" s="502"/>
      <c r="ICH12" s="502"/>
      <c r="ICI12" s="502"/>
      <c r="ICJ12" s="502"/>
      <c r="ICK12" s="502"/>
      <c r="ICL12" s="502"/>
      <c r="ICM12" s="502"/>
      <c r="ICN12" s="502"/>
      <c r="ICO12" s="502"/>
      <c r="ICP12" s="502"/>
      <c r="ICQ12" s="502"/>
      <c r="ICR12" s="502"/>
      <c r="ICS12" s="502"/>
      <c r="ICT12" s="502"/>
      <c r="ICU12" s="502"/>
      <c r="ICV12" s="502"/>
      <c r="ICW12" s="502"/>
      <c r="ICX12" s="502"/>
      <c r="ICY12" s="502"/>
      <c r="ICZ12" s="502"/>
      <c r="IDA12" s="502"/>
      <c r="IDB12" s="502"/>
      <c r="IDC12" s="502"/>
      <c r="IDD12" s="502"/>
      <c r="IDE12" s="502"/>
      <c r="IDF12" s="502"/>
      <c r="IDG12" s="502"/>
      <c r="IDH12" s="502"/>
      <c r="IDI12" s="502"/>
      <c r="IDJ12" s="502"/>
      <c r="IDK12" s="502"/>
      <c r="IDL12" s="502"/>
      <c r="IDM12" s="502"/>
      <c r="IDN12" s="502"/>
      <c r="IDO12" s="502"/>
      <c r="IDP12" s="502"/>
      <c r="IDQ12" s="502"/>
      <c r="IDR12" s="502"/>
      <c r="IDS12" s="502"/>
      <c r="IDT12" s="502"/>
      <c r="IDU12" s="502"/>
      <c r="IDV12" s="502"/>
      <c r="IDW12" s="502"/>
      <c r="IDX12" s="502"/>
      <c r="IDY12" s="502"/>
      <c r="IDZ12" s="502"/>
      <c r="IEA12" s="502"/>
      <c r="IEB12" s="502"/>
      <c r="IEC12" s="502"/>
      <c r="IED12" s="502"/>
      <c r="IEE12" s="502"/>
      <c r="IEF12" s="502"/>
      <c r="IEG12" s="502"/>
      <c r="IEH12" s="502"/>
      <c r="IEI12" s="502"/>
      <c r="IEJ12" s="502"/>
      <c r="IEK12" s="502"/>
      <c r="IEL12" s="502"/>
      <c r="IEM12" s="502"/>
      <c r="IEN12" s="502"/>
      <c r="IEO12" s="502"/>
      <c r="IEP12" s="502"/>
      <c r="IEQ12" s="502"/>
      <c r="IER12" s="502"/>
      <c r="IES12" s="502"/>
      <c r="IET12" s="502"/>
      <c r="IEU12" s="502"/>
      <c r="IEV12" s="502"/>
      <c r="IEW12" s="502"/>
      <c r="IEX12" s="502"/>
      <c r="IEY12" s="502"/>
      <c r="IEZ12" s="502"/>
      <c r="IFA12" s="502"/>
      <c r="IFB12" s="502"/>
      <c r="IFC12" s="502"/>
      <c r="IFD12" s="502"/>
      <c r="IFE12" s="502"/>
      <c r="IFF12" s="502"/>
      <c r="IFG12" s="502"/>
      <c r="IFH12" s="502"/>
      <c r="IFI12" s="502"/>
      <c r="IFJ12" s="502"/>
      <c r="IFK12" s="502"/>
      <c r="IFL12" s="502"/>
      <c r="IFM12" s="502"/>
      <c r="IFN12" s="502"/>
      <c r="IFO12" s="502"/>
      <c r="IFP12" s="502"/>
      <c r="IFQ12" s="502"/>
      <c r="IFR12" s="502"/>
      <c r="IFS12" s="502"/>
      <c r="IFT12" s="502"/>
      <c r="IFU12" s="502"/>
      <c r="IFV12" s="502"/>
      <c r="IFW12" s="502"/>
      <c r="IFX12" s="502"/>
      <c r="IFY12" s="502"/>
      <c r="IFZ12" s="502"/>
      <c r="IGA12" s="502"/>
      <c r="IGB12" s="502"/>
      <c r="IGC12" s="502"/>
      <c r="IGD12" s="502"/>
      <c r="IGE12" s="502"/>
      <c r="IGF12" s="502"/>
      <c r="IGG12" s="502"/>
      <c r="IGH12" s="502"/>
      <c r="IGI12" s="502"/>
      <c r="IGJ12" s="502"/>
      <c r="IGK12" s="502"/>
      <c r="IGL12" s="502"/>
      <c r="IGM12" s="502"/>
      <c r="IGN12" s="502"/>
      <c r="IGO12" s="502"/>
      <c r="IGP12" s="502"/>
      <c r="IGQ12" s="502"/>
      <c r="IGR12" s="502"/>
      <c r="IGS12" s="502"/>
      <c r="IGT12" s="502"/>
      <c r="IGU12" s="502"/>
      <c r="IGV12" s="502"/>
      <c r="IGW12" s="502"/>
      <c r="IGX12" s="502"/>
      <c r="IGY12" s="502"/>
      <c r="IGZ12" s="502"/>
      <c r="IHA12" s="502"/>
      <c r="IHB12" s="502"/>
      <c r="IHC12" s="502"/>
      <c r="IHD12" s="502"/>
      <c r="IHE12" s="502"/>
      <c r="IHF12" s="502"/>
      <c r="IHG12" s="502"/>
      <c r="IHH12" s="502"/>
      <c r="IHI12" s="502"/>
      <c r="IHJ12" s="502"/>
      <c r="IHK12" s="502"/>
      <c r="IHL12" s="502"/>
      <c r="IHM12" s="502"/>
      <c r="IHN12" s="502"/>
      <c r="IHO12" s="502"/>
      <c r="IHP12" s="502"/>
      <c r="IHQ12" s="502"/>
      <c r="IHR12" s="502"/>
      <c r="IHS12" s="502"/>
      <c r="IHT12" s="502"/>
      <c r="IHU12" s="502"/>
      <c r="IHV12" s="502"/>
      <c r="IHW12" s="502"/>
      <c r="IHX12" s="502"/>
      <c r="IHY12" s="502"/>
      <c r="IHZ12" s="502"/>
      <c r="IIA12" s="502"/>
      <c r="IIB12" s="502"/>
      <c r="IIC12" s="502"/>
      <c r="IID12" s="502"/>
      <c r="IIE12" s="502"/>
      <c r="IIF12" s="502"/>
      <c r="IIG12" s="502"/>
      <c r="IIH12" s="502"/>
      <c r="III12" s="502"/>
      <c r="IIJ12" s="502"/>
      <c r="IIK12" s="502"/>
      <c r="IIL12" s="502"/>
      <c r="IIM12" s="502"/>
      <c r="IIN12" s="502"/>
      <c r="IIO12" s="502"/>
      <c r="IIP12" s="502"/>
      <c r="IIQ12" s="502"/>
      <c r="IIR12" s="502"/>
      <c r="IIS12" s="502"/>
      <c r="IIT12" s="502"/>
      <c r="IIU12" s="502"/>
      <c r="IIV12" s="502"/>
      <c r="IIW12" s="502"/>
      <c r="IIX12" s="502"/>
      <c r="IIY12" s="502"/>
      <c r="IIZ12" s="502"/>
      <c r="IJA12" s="502"/>
      <c r="IJB12" s="502"/>
      <c r="IJC12" s="502"/>
      <c r="IJD12" s="502"/>
      <c r="IJE12" s="502"/>
      <c r="IJF12" s="502"/>
      <c r="IJG12" s="502"/>
      <c r="IJH12" s="502"/>
      <c r="IJI12" s="502"/>
      <c r="IJJ12" s="502"/>
      <c r="IJK12" s="502"/>
      <c r="IJL12" s="502"/>
      <c r="IJM12" s="502"/>
      <c r="IJN12" s="502"/>
      <c r="IJO12" s="502"/>
      <c r="IJP12" s="502"/>
      <c r="IJQ12" s="502"/>
      <c r="IJR12" s="502"/>
      <c r="IJS12" s="502"/>
      <c r="IJT12" s="502"/>
      <c r="IJU12" s="502"/>
      <c r="IJV12" s="502"/>
      <c r="IJW12" s="502"/>
      <c r="IJX12" s="502"/>
      <c r="IJY12" s="502"/>
      <c r="IJZ12" s="502"/>
      <c r="IKA12" s="502"/>
      <c r="IKB12" s="502"/>
      <c r="IKC12" s="502"/>
      <c r="IKD12" s="502"/>
      <c r="IKE12" s="502"/>
      <c r="IKF12" s="502"/>
      <c r="IKG12" s="502"/>
      <c r="IKH12" s="502"/>
      <c r="IKI12" s="502"/>
      <c r="IKJ12" s="502"/>
      <c r="IKK12" s="502"/>
      <c r="IKL12" s="502"/>
      <c r="IKM12" s="502"/>
      <c r="IKN12" s="502"/>
      <c r="IKO12" s="502"/>
      <c r="IKP12" s="502"/>
      <c r="IKQ12" s="502"/>
      <c r="IKR12" s="502"/>
      <c r="IKS12" s="502"/>
      <c r="IKT12" s="502"/>
      <c r="IKU12" s="502"/>
      <c r="IKV12" s="502"/>
      <c r="IKW12" s="502"/>
      <c r="IKX12" s="502"/>
      <c r="IKY12" s="502"/>
      <c r="IKZ12" s="502"/>
      <c r="ILA12" s="502"/>
      <c r="ILB12" s="502"/>
      <c r="ILC12" s="502"/>
      <c r="ILD12" s="502"/>
      <c r="ILE12" s="502"/>
      <c r="ILF12" s="502"/>
      <c r="ILG12" s="502"/>
      <c r="ILH12" s="502"/>
      <c r="ILI12" s="502"/>
      <c r="ILJ12" s="502"/>
      <c r="ILK12" s="502"/>
      <c r="ILL12" s="502"/>
      <c r="ILM12" s="502"/>
      <c r="ILN12" s="502"/>
      <c r="ILO12" s="502"/>
      <c r="ILP12" s="502"/>
      <c r="ILQ12" s="502"/>
      <c r="ILR12" s="502"/>
      <c r="ILS12" s="502"/>
      <c r="ILT12" s="502"/>
      <c r="ILU12" s="502"/>
      <c r="ILV12" s="502"/>
      <c r="ILW12" s="502"/>
      <c r="ILX12" s="502"/>
      <c r="ILY12" s="502"/>
      <c r="ILZ12" s="502"/>
      <c r="IMA12" s="502"/>
      <c r="IMB12" s="502"/>
      <c r="IMC12" s="502"/>
      <c r="IMD12" s="502"/>
      <c r="IME12" s="502"/>
      <c r="IMF12" s="502"/>
      <c r="IMG12" s="502"/>
      <c r="IMH12" s="502"/>
      <c r="IMI12" s="502"/>
      <c r="IMJ12" s="502"/>
      <c r="IMK12" s="502"/>
      <c r="IML12" s="502"/>
      <c r="IMM12" s="502"/>
      <c r="IMN12" s="502"/>
      <c r="IMO12" s="502"/>
      <c r="IMP12" s="502"/>
      <c r="IMQ12" s="502"/>
      <c r="IMR12" s="502"/>
      <c r="IMS12" s="502"/>
      <c r="IMT12" s="502"/>
      <c r="IMU12" s="502"/>
      <c r="IMV12" s="502"/>
      <c r="IMW12" s="502"/>
      <c r="IMX12" s="502"/>
      <c r="IMY12" s="502"/>
      <c r="IMZ12" s="502"/>
      <c r="INA12" s="502"/>
      <c r="INB12" s="502"/>
      <c r="INC12" s="502"/>
      <c r="IND12" s="502"/>
      <c r="INE12" s="502"/>
      <c r="INF12" s="502"/>
      <c r="ING12" s="502"/>
      <c r="INH12" s="502"/>
      <c r="INI12" s="502"/>
      <c r="INJ12" s="502"/>
      <c r="INK12" s="502"/>
      <c r="INL12" s="502"/>
      <c r="INM12" s="502"/>
      <c r="INN12" s="502"/>
      <c r="INO12" s="502"/>
      <c r="INP12" s="502"/>
      <c r="INQ12" s="502"/>
      <c r="INR12" s="502"/>
      <c r="INS12" s="502"/>
      <c r="INT12" s="502"/>
      <c r="INU12" s="502"/>
      <c r="INV12" s="502"/>
      <c r="INW12" s="502"/>
      <c r="INX12" s="502"/>
      <c r="INY12" s="502"/>
      <c r="INZ12" s="502"/>
      <c r="IOA12" s="502"/>
      <c r="IOB12" s="502"/>
      <c r="IOC12" s="502"/>
      <c r="IOD12" s="502"/>
      <c r="IOE12" s="502"/>
      <c r="IOF12" s="502"/>
      <c r="IOG12" s="502"/>
      <c r="IOH12" s="502"/>
      <c r="IOI12" s="502"/>
      <c r="IOJ12" s="502"/>
      <c r="IOK12" s="502"/>
      <c r="IOL12" s="502"/>
      <c r="IOM12" s="502"/>
      <c r="ION12" s="502"/>
      <c r="IOO12" s="502"/>
      <c r="IOP12" s="502"/>
      <c r="IOQ12" s="502"/>
      <c r="IOR12" s="502"/>
      <c r="IOS12" s="502"/>
      <c r="IOT12" s="502"/>
      <c r="IOU12" s="502"/>
      <c r="IOV12" s="502"/>
      <c r="IOW12" s="502"/>
      <c r="IOX12" s="502"/>
      <c r="IOY12" s="502"/>
      <c r="IOZ12" s="502"/>
      <c r="IPA12" s="502"/>
      <c r="IPB12" s="502"/>
      <c r="IPC12" s="502"/>
      <c r="IPD12" s="502"/>
      <c r="IPE12" s="502"/>
      <c r="IPF12" s="502"/>
      <c r="IPG12" s="502"/>
      <c r="IPH12" s="502"/>
      <c r="IPI12" s="502"/>
      <c r="IPJ12" s="502"/>
      <c r="IPK12" s="502"/>
      <c r="IPL12" s="502"/>
      <c r="IPM12" s="502"/>
      <c r="IPN12" s="502"/>
      <c r="IPO12" s="502"/>
      <c r="IPP12" s="502"/>
      <c r="IPQ12" s="502"/>
      <c r="IPR12" s="502"/>
      <c r="IPS12" s="502"/>
      <c r="IPT12" s="502"/>
      <c r="IPU12" s="502"/>
      <c r="IPV12" s="502"/>
      <c r="IPW12" s="502"/>
      <c r="IPX12" s="502"/>
      <c r="IPY12" s="502"/>
      <c r="IPZ12" s="502"/>
      <c r="IQA12" s="502"/>
      <c r="IQB12" s="502"/>
      <c r="IQC12" s="502"/>
      <c r="IQD12" s="502"/>
      <c r="IQE12" s="502"/>
      <c r="IQF12" s="502"/>
      <c r="IQG12" s="502"/>
      <c r="IQH12" s="502"/>
      <c r="IQI12" s="502"/>
      <c r="IQJ12" s="502"/>
      <c r="IQK12" s="502"/>
      <c r="IQL12" s="502"/>
      <c r="IQM12" s="502"/>
      <c r="IQN12" s="502"/>
      <c r="IQO12" s="502"/>
      <c r="IQP12" s="502"/>
      <c r="IQQ12" s="502"/>
      <c r="IQR12" s="502"/>
      <c r="IQS12" s="502"/>
      <c r="IQT12" s="502"/>
      <c r="IQU12" s="502"/>
      <c r="IQV12" s="502"/>
      <c r="IQW12" s="502"/>
      <c r="IQX12" s="502"/>
      <c r="IQY12" s="502"/>
      <c r="IQZ12" s="502"/>
      <c r="IRA12" s="502"/>
      <c r="IRB12" s="502"/>
      <c r="IRC12" s="502"/>
      <c r="IRD12" s="502"/>
      <c r="IRE12" s="502"/>
      <c r="IRF12" s="502"/>
      <c r="IRG12" s="502"/>
      <c r="IRH12" s="502"/>
      <c r="IRI12" s="502"/>
      <c r="IRJ12" s="502"/>
      <c r="IRK12" s="502"/>
      <c r="IRL12" s="502"/>
      <c r="IRM12" s="502"/>
      <c r="IRN12" s="502"/>
      <c r="IRO12" s="502"/>
      <c r="IRP12" s="502"/>
      <c r="IRQ12" s="502"/>
      <c r="IRR12" s="502"/>
      <c r="IRS12" s="502"/>
      <c r="IRT12" s="502"/>
      <c r="IRU12" s="502"/>
      <c r="IRV12" s="502"/>
      <c r="IRW12" s="502"/>
      <c r="IRX12" s="502"/>
      <c r="IRY12" s="502"/>
      <c r="IRZ12" s="502"/>
      <c r="ISA12" s="502"/>
      <c r="ISB12" s="502"/>
      <c r="ISC12" s="502"/>
      <c r="ISD12" s="502"/>
      <c r="ISE12" s="502"/>
      <c r="ISF12" s="502"/>
      <c r="ISG12" s="502"/>
      <c r="ISH12" s="502"/>
      <c r="ISI12" s="502"/>
      <c r="ISJ12" s="502"/>
      <c r="ISK12" s="502"/>
      <c r="ISL12" s="502"/>
      <c r="ISM12" s="502"/>
      <c r="ISN12" s="502"/>
      <c r="ISO12" s="502"/>
      <c r="ISP12" s="502"/>
      <c r="ISQ12" s="502"/>
      <c r="ISR12" s="502"/>
      <c r="ISS12" s="502"/>
      <c r="IST12" s="502"/>
      <c r="ISU12" s="502"/>
      <c r="ISV12" s="502"/>
      <c r="ISW12" s="502"/>
      <c r="ISX12" s="502"/>
      <c r="ISY12" s="502"/>
      <c r="ISZ12" s="502"/>
      <c r="ITA12" s="502"/>
      <c r="ITB12" s="502"/>
      <c r="ITC12" s="502"/>
      <c r="ITD12" s="502"/>
      <c r="ITE12" s="502"/>
      <c r="ITF12" s="502"/>
      <c r="ITG12" s="502"/>
      <c r="ITH12" s="502"/>
      <c r="ITI12" s="502"/>
      <c r="ITJ12" s="502"/>
      <c r="ITK12" s="502"/>
      <c r="ITL12" s="502"/>
      <c r="ITM12" s="502"/>
      <c r="ITN12" s="502"/>
      <c r="ITO12" s="502"/>
      <c r="ITP12" s="502"/>
      <c r="ITQ12" s="502"/>
      <c r="ITR12" s="502"/>
      <c r="ITS12" s="502"/>
      <c r="ITT12" s="502"/>
      <c r="ITU12" s="502"/>
      <c r="ITV12" s="502"/>
      <c r="ITW12" s="502"/>
      <c r="ITX12" s="502"/>
      <c r="ITY12" s="502"/>
      <c r="ITZ12" s="502"/>
      <c r="IUA12" s="502"/>
      <c r="IUB12" s="502"/>
      <c r="IUC12" s="502"/>
      <c r="IUD12" s="502"/>
      <c r="IUE12" s="502"/>
      <c r="IUF12" s="502"/>
      <c r="IUG12" s="502"/>
      <c r="IUH12" s="502"/>
      <c r="IUI12" s="502"/>
      <c r="IUJ12" s="502"/>
      <c r="IUK12" s="502"/>
      <c r="IUL12" s="502"/>
      <c r="IUM12" s="502"/>
      <c r="IUN12" s="502"/>
      <c r="IUO12" s="502"/>
      <c r="IUP12" s="502"/>
      <c r="IUQ12" s="502"/>
      <c r="IUR12" s="502"/>
      <c r="IUS12" s="502"/>
      <c r="IUT12" s="502"/>
      <c r="IUU12" s="502"/>
      <c r="IUV12" s="502"/>
      <c r="IUW12" s="502"/>
      <c r="IUX12" s="502"/>
      <c r="IUY12" s="502"/>
      <c r="IUZ12" s="502"/>
      <c r="IVA12" s="502"/>
      <c r="IVB12" s="502"/>
      <c r="IVC12" s="502"/>
      <c r="IVD12" s="502"/>
      <c r="IVE12" s="502"/>
      <c r="IVF12" s="502"/>
      <c r="IVG12" s="502"/>
      <c r="IVH12" s="502"/>
      <c r="IVI12" s="502"/>
      <c r="IVJ12" s="502"/>
      <c r="IVK12" s="502"/>
      <c r="IVL12" s="502"/>
      <c r="IVM12" s="502"/>
      <c r="IVN12" s="502"/>
      <c r="IVO12" s="502"/>
      <c r="IVP12" s="502"/>
      <c r="IVQ12" s="502"/>
      <c r="IVR12" s="502"/>
      <c r="IVS12" s="502"/>
      <c r="IVT12" s="502"/>
      <c r="IVU12" s="502"/>
      <c r="IVV12" s="502"/>
      <c r="IVW12" s="502"/>
      <c r="IVX12" s="502"/>
      <c r="IVY12" s="502"/>
      <c r="IVZ12" s="502"/>
      <c r="IWA12" s="502"/>
      <c r="IWB12" s="502"/>
      <c r="IWC12" s="502"/>
      <c r="IWD12" s="502"/>
      <c r="IWE12" s="502"/>
      <c r="IWF12" s="502"/>
      <c r="IWG12" s="502"/>
      <c r="IWH12" s="502"/>
      <c r="IWI12" s="502"/>
      <c r="IWJ12" s="502"/>
      <c r="IWK12" s="502"/>
      <c r="IWL12" s="502"/>
      <c r="IWM12" s="502"/>
      <c r="IWN12" s="502"/>
      <c r="IWO12" s="502"/>
      <c r="IWP12" s="502"/>
      <c r="IWQ12" s="502"/>
      <c r="IWR12" s="502"/>
      <c r="IWS12" s="502"/>
      <c r="IWT12" s="502"/>
      <c r="IWU12" s="502"/>
      <c r="IWV12" s="502"/>
      <c r="IWW12" s="502"/>
      <c r="IWX12" s="502"/>
      <c r="IWY12" s="502"/>
      <c r="IWZ12" s="502"/>
      <c r="IXA12" s="502"/>
      <c r="IXB12" s="502"/>
      <c r="IXC12" s="502"/>
      <c r="IXD12" s="502"/>
      <c r="IXE12" s="502"/>
      <c r="IXF12" s="502"/>
      <c r="IXG12" s="502"/>
      <c r="IXH12" s="502"/>
      <c r="IXI12" s="502"/>
      <c r="IXJ12" s="502"/>
      <c r="IXK12" s="502"/>
      <c r="IXL12" s="502"/>
      <c r="IXM12" s="502"/>
      <c r="IXN12" s="502"/>
      <c r="IXO12" s="502"/>
      <c r="IXP12" s="502"/>
      <c r="IXQ12" s="502"/>
      <c r="IXR12" s="502"/>
      <c r="IXS12" s="502"/>
      <c r="IXT12" s="502"/>
      <c r="IXU12" s="502"/>
      <c r="IXV12" s="502"/>
      <c r="IXW12" s="502"/>
      <c r="IXX12" s="502"/>
      <c r="IXY12" s="502"/>
      <c r="IXZ12" s="502"/>
      <c r="IYA12" s="502"/>
      <c r="IYB12" s="502"/>
      <c r="IYC12" s="502"/>
      <c r="IYD12" s="502"/>
      <c r="IYE12" s="502"/>
      <c r="IYF12" s="502"/>
      <c r="IYG12" s="502"/>
      <c r="IYH12" s="502"/>
      <c r="IYI12" s="502"/>
      <c r="IYJ12" s="502"/>
      <c r="IYK12" s="502"/>
      <c r="IYL12" s="502"/>
      <c r="IYM12" s="502"/>
      <c r="IYN12" s="502"/>
      <c r="IYO12" s="502"/>
      <c r="IYP12" s="502"/>
      <c r="IYQ12" s="502"/>
      <c r="IYR12" s="502"/>
      <c r="IYS12" s="502"/>
      <c r="IYT12" s="502"/>
      <c r="IYU12" s="502"/>
      <c r="IYV12" s="502"/>
      <c r="IYW12" s="502"/>
      <c r="IYX12" s="502"/>
      <c r="IYY12" s="502"/>
      <c r="IYZ12" s="502"/>
      <c r="IZA12" s="502"/>
      <c r="IZB12" s="502"/>
      <c r="IZC12" s="502"/>
      <c r="IZD12" s="502"/>
      <c r="IZE12" s="502"/>
      <c r="IZF12" s="502"/>
      <c r="IZG12" s="502"/>
      <c r="IZH12" s="502"/>
      <c r="IZI12" s="502"/>
      <c r="IZJ12" s="502"/>
      <c r="IZK12" s="502"/>
      <c r="IZL12" s="502"/>
      <c r="IZM12" s="502"/>
      <c r="IZN12" s="502"/>
      <c r="IZO12" s="502"/>
      <c r="IZP12" s="502"/>
      <c r="IZQ12" s="502"/>
      <c r="IZR12" s="502"/>
      <c r="IZS12" s="502"/>
      <c r="IZT12" s="502"/>
      <c r="IZU12" s="502"/>
      <c r="IZV12" s="502"/>
      <c r="IZW12" s="502"/>
      <c r="IZX12" s="502"/>
      <c r="IZY12" s="502"/>
      <c r="IZZ12" s="502"/>
      <c r="JAA12" s="502"/>
      <c r="JAB12" s="502"/>
      <c r="JAC12" s="502"/>
      <c r="JAD12" s="502"/>
      <c r="JAE12" s="502"/>
      <c r="JAF12" s="502"/>
      <c r="JAG12" s="502"/>
      <c r="JAH12" s="502"/>
      <c r="JAI12" s="502"/>
      <c r="JAJ12" s="502"/>
      <c r="JAK12" s="502"/>
      <c r="JAL12" s="502"/>
      <c r="JAM12" s="502"/>
      <c r="JAN12" s="502"/>
      <c r="JAO12" s="502"/>
      <c r="JAP12" s="502"/>
      <c r="JAQ12" s="502"/>
      <c r="JAR12" s="502"/>
      <c r="JAS12" s="502"/>
      <c r="JAT12" s="502"/>
      <c r="JAU12" s="502"/>
      <c r="JAV12" s="502"/>
      <c r="JAW12" s="502"/>
      <c r="JAX12" s="502"/>
      <c r="JAY12" s="502"/>
      <c r="JAZ12" s="502"/>
      <c r="JBA12" s="502"/>
      <c r="JBB12" s="502"/>
      <c r="JBC12" s="502"/>
      <c r="JBD12" s="502"/>
      <c r="JBE12" s="502"/>
      <c r="JBF12" s="502"/>
      <c r="JBG12" s="502"/>
      <c r="JBH12" s="502"/>
      <c r="JBI12" s="502"/>
      <c r="JBJ12" s="502"/>
      <c r="JBK12" s="502"/>
      <c r="JBL12" s="502"/>
      <c r="JBM12" s="502"/>
      <c r="JBN12" s="502"/>
      <c r="JBO12" s="502"/>
      <c r="JBP12" s="502"/>
      <c r="JBQ12" s="502"/>
      <c r="JBR12" s="502"/>
      <c r="JBS12" s="502"/>
      <c r="JBT12" s="502"/>
      <c r="JBU12" s="502"/>
      <c r="JBV12" s="502"/>
      <c r="JBW12" s="502"/>
      <c r="JBX12" s="502"/>
      <c r="JBY12" s="502"/>
      <c r="JBZ12" s="502"/>
      <c r="JCA12" s="502"/>
      <c r="JCB12" s="502"/>
      <c r="JCC12" s="502"/>
      <c r="JCD12" s="502"/>
      <c r="JCE12" s="502"/>
      <c r="JCF12" s="502"/>
      <c r="JCG12" s="502"/>
      <c r="JCH12" s="502"/>
      <c r="JCI12" s="502"/>
      <c r="JCJ12" s="502"/>
      <c r="JCK12" s="502"/>
      <c r="JCL12" s="502"/>
      <c r="JCM12" s="502"/>
      <c r="JCN12" s="502"/>
      <c r="JCO12" s="502"/>
      <c r="JCP12" s="502"/>
      <c r="JCQ12" s="502"/>
      <c r="JCR12" s="502"/>
      <c r="JCS12" s="502"/>
      <c r="JCT12" s="502"/>
      <c r="JCU12" s="502"/>
      <c r="JCV12" s="502"/>
      <c r="JCW12" s="502"/>
      <c r="JCX12" s="502"/>
      <c r="JCY12" s="502"/>
      <c r="JCZ12" s="502"/>
      <c r="JDA12" s="502"/>
      <c r="JDB12" s="502"/>
      <c r="JDC12" s="502"/>
      <c r="JDD12" s="502"/>
      <c r="JDE12" s="502"/>
      <c r="JDF12" s="502"/>
      <c r="JDG12" s="502"/>
      <c r="JDH12" s="502"/>
      <c r="JDI12" s="502"/>
      <c r="JDJ12" s="502"/>
      <c r="JDK12" s="502"/>
      <c r="JDL12" s="502"/>
      <c r="JDM12" s="502"/>
      <c r="JDN12" s="502"/>
      <c r="JDO12" s="502"/>
      <c r="JDP12" s="502"/>
      <c r="JDQ12" s="502"/>
      <c r="JDR12" s="502"/>
      <c r="JDS12" s="502"/>
      <c r="JDT12" s="502"/>
      <c r="JDU12" s="502"/>
      <c r="JDV12" s="502"/>
      <c r="JDW12" s="502"/>
      <c r="JDX12" s="502"/>
      <c r="JDY12" s="502"/>
      <c r="JDZ12" s="502"/>
      <c r="JEA12" s="502"/>
      <c r="JEB12" s="502"/>
      <c r="JEC12" s="502"/>
      <c r="JED12" s="502"/>
      <c r="JEE12" s="502"/>
      <c r="JEF12" s="502"/>
      <c r="JEG12" s="502"/>
      <c r="JEH12" s="502"/>
      <c r="JEI12" s="502"/>
      <c r="JEJ12" s="502"/>
      <c r="JEK12" s="502"/>
      <c r="JEL12" s="502"/>
      <c r="JEM12" s="502"/>
      <c r="JEN12" s="502"/>
      <c r="JEO12" s="502"/>
      <c r="JEP12" s="502"/>
      <c r="JEQ12" s="502"/>
      <c r="JER12" s="502"/>
      <c r="JES12" s="502"/>
      <c r="JET12" s="502"/>
      <c r="JEU12" s="502"/>
      <c r="JEV12" s="502"/>
      <c r="JEW12" s="502"/>
      <c r="JEX12" s="502"/>
      <c r="JEY12" s="502"/>
      <c r="JEZ12" s="502"/>
      <c r="JFA12" s="502"/>
      <c r="JFB12" s="502"/>
      <c r="JFC12" s="502"/>
      <c r="JFD12" s="502"/>
      <c r="JFE12" s="502"/>
      <c r="JFF12" s="502"/>
      <c r="JFG12" s="502"/>
      <c r="JFH12" s="502"/>
      <c r="JFI12" s="502"/>
      <c r="JFJ12" s="502"/>
      <c r="JFK12" s="502"/>
      <c r="JFL12" s="502"/>
      <c r="JFM12" s="502"/>
      <c r="JFN12" s="502"/>
      <c r="JFO12" s="502"/>
      <c r="JFP12" s="502"/>
      <c r="JFQ12" s="502"/>
      <c r="JFR12" s="502"/>
      <c r="JFS12" s="502"/>
      <c r="JFT12" s="502"/>
      <c r="JFU12" s="502"/>
      <c r="JFV12" s="502"/>
      <c r="JFW12" s="502"/>
      <c r="JFX12" s="502"/>
      <c r="JFY12" s="502"/>
      <c r="JFZ12" s="502"/>
      <c r="JGA12" s="502"/>
      <c r="JGB12" s="502"/>
      <c r="JGC12" s="502"/>
      <c r="JGD12" s="502"/>
      <c r="JGE12" s="502"/>
      <c r="JGF12" s="502"/>
      <c r="JGG12" s="502"/>
      <c r="JGH12" s="502"/>
      <c r="JGI12" s="502"/>
      <c r="JGJ12" s="502"/>
      <c r="JGK12" s="502"/>
      <c r="JGL12" s="502"/>
      <c r="JGM12" s="502"/>
      <c r="JGN12" s="502"/>
      <c r="JGO12" s="502"/>
      <c r="JGP12" s="502"/>
      <c r="JGQ12" s="502"/>
      <c r="JGR12" s="502"/>
      <c r="JGS12" s="502"/>
      <c r="JGT12" s="502"/>
      <c r="JGU12" s="502"/>
      <c r="JGV12" s="502"/>
      <c r="JGW12" s="502"/>
      <c r="JGX12" s="502"/>
      <c r="JGY12" s="502"/>
      <c r="JGZ12" s="502"/>
      <c r="JHA12" s="502"/>
      <c r="JHB12" s="502"/>
      <c r="JHC12" s="502"/>
      <c r="JHD12" s="502"/>
      <c r="JHE12" s="502"/>
      <c r="JHF12" s="502"/>
      <c r="JHG12" s="502"/>
      <c r="JHH12" s="502"/>
      <c r="JHI12" s="502"/>
      <c r="JHJ12" s="502"/>
      <c r="JHK12" s="502"/>
      <c r="JHL12" s="502"/>
      <c r="JHM12" s="502"/>
      <c r="JHN12" s="502"/>
      <c r="JHO12" s="502"/>
      <c r="JHP12" s="502"/>
      <c r="JHQ12" s="502"/>
      <c r="JHR12" s="502"/>
      <c r="JHS12" s="502"/>
      <c r="JHT12" s="502"/>
      <c r="JHU12" s="502"/>
      <c r="JHV12" s="502"/>
      <c r="JHW12" s="502"/>
      <c r="JHX12" s="502"/>
      <c r="JHY12" s="502"/>
      <c r="JHZ12" s="502"/>
      <c r="JIA12" s="502"/>
      <c r="JIB12" s="502"/>
      <c r="JIC12" s="502"/>
      <c r="JID12" s="502"/>
      <c r="JIE12" s="502"/>
      <c r="JIF12" s="502"/>
      <c r="JIG12" s="502"/>
      <c r="JIH12" s="502"/>
      <c r="JII12" s="502"/>
      <c r="JIJ12" s="502"/>
      <c r="JIK12" s="502"/>
      <c r="JIL12" s="502"/>
      <c r="JIM12" s="502"/>
      <c r="JIN12" s="502"/>
      <c r="JIO12" s="502"/>
      <c r="JIP12" s="502"/>
      <c r="JIQ12" s="502"/>
      <c r="JIR12" s="502"/>
      <c r="JIS12" s="502"/>
      <c r="JIT12" s="502"/>
      <c r="JIU12" s="502"/>
      <c r="JIV12" s="502"/>
      <c r="JIW12" s="502"/>
      <c r="JIX12" s="502"/>
      <c r="JIY12" s="502"/>
      <c r="JIZ12" s="502"/>
      <c r="JJA12" s="502"/>
      <c r="JJB12" s="502"/>
      <c r="JJC12" s="502"/>
      <c r="JJD12" s="502"/>
      <c r="JJE12" s="502"/>
      <c r="JJF12" s="502"/>
      <c r="JJG12" s="502"/>
      <c r="JJH12" s="502"/>
      <c r="JJI12" s="502"/>
      <c r="JJJ12" s="502"/>
      <c r="JJK12" s="502"/>
      <c r="JJL12" s="502"/>
      <c r="JJM12" s="502"/>
      <c r="JJN12" s="502"/>
      <c r="JJO12" s="502"/>
      <c r="JJP12" s="502"/>
      <c r="JJQ12" s="502"/>
      <c r="JJR12" s="502"/>
      <c r="JJS12" s="502"/>
      <c r="JJT12" s="502"/>
      <c r="JJU12" s="502"/>
      <c r="JJV12" s="502"/>
      <c r="JJW12" s="502"/>
      <c r="JJX12" s="502"/>
      <c r="JJY12" s="502"/>
      <c r="JJZ12" s="502"/>
      <c r="JKA12" s="502"/>
      <c r="JKB12" s="502"/>
      <c r="JKC12" s="502"/>
      <c r="JKD12" s="502"/>
      <c r="JKE12" s="502"/>
      <c r="JKF12" s="502"/>
      <c r="JKG12" s="502"/>
      <c r="JKH12" s="502"/>
      <c r="JKI12" s="502"/>
      <c r="JKJ12" s="502"/>
      <c r="JKK12" s="502"/>
      <c r="JKL12" s="502"/>
      <c r="JKM12" s="502"/>
      <c r="JKN12" s="502"/>
      <c r="JKO12" s="502"/>
      <c r="JKP12" s="502"/>
      <c r="JKQ12" s="502"/>
      <c r="JKR12" s="502"/>
      <c r="JKS12" s="502"/>
      <c r="JKT12" s="502"/>
      <c r="JKU12" s="502"/>
      <c r="JKV12" s="502"/>
      <c r="JKW12" s="502"/>
      <c r="JKX12" s="502"/>
      <c r="JKY12" s="502"/>
      <c r="JKZ12" s="502"/>
      <c r="JLA12" s="502"/>
      <c r="JLB12" s="502"/>
      <c r="JLC12" s="502"/>
      <c r="JLD12" s="502"/>
      <c r="JLE12" s="502"/>
      <c r="JLF12" s="502"/>
      <c r="JLG12" s="502"/>
      <c r="JLH12" s="502"/>
      <c r="JLI12" s="502"/>
      <c r="JLJ12" s="502"/>
      <c r="JLK12" s="502"/>
      <c r="JLL12" s="502"/>
      <c r="JLM12" s="502"/>
      <c r="JLN12" s="502"/>
      <c r="JLO12" s="502"/>
      <c r="JLP12" s="502"/>
      <c r="JLQ12" s="502"/>
      <c r="JLR12" s="502"/>
      <c r="JLS12" s="502"/>
      <c r="JLT12" s="502"/>
      <c r="JLU12" s="502"/>
      <c r="JLV12" s="502"/>
      <c r="JLW12" s="502"/>
      <c r="JLX12" s="502"/>
      <c r="JLY12" s="502"/>
      <c r="JLZ12" s="502"/>
      <c r="JMA12" s="502"/>
      <c r="JMB12" s="502"/>
      <c r="JMC12" s="502"/>
      <c r="JMD12" s="502"/>
      <c r="JME12" s="502"/>
      <c r="JMF12" s="502"/>
      <c r="JMG12" s="502"/>
      <c r="JMH12" s="502"/>
      <c r="JMI12" s="502"/>
      <c r="JMJ12" s="502"/>
      <c r="JMK12" s="502"/>
      <c r="JML12" s="502"/>
      <c r="JMM12" s="502"/>
      <c r="JMN12" s="502"/>
      <c r="JMO12" s="502"/>
      <c r="JMP12" s="502"/>
      <c r="JMQ12" s="502"/>
      <c r="JMR12" s="502"/>
      <c r="JMS12" s="502"/>
      <c r="JMT12" s="502"/>
      <c r="JMU12" s="502"/>
      <c r="JMV12" s="502"/>
      <c r="JMW12" s="502"/>
      <c r="JMX12" s="502"/>
      <c r="JMY12" s="502"/>
      <c r="JMZ12" s="502"/>
      <c r="JNA12" s="502"/>
      <c r="JNB12" s="502"/>
      <c r="JNC12" s="502"/>
      <c r="JND12" s="502"/>
      <c r="JNE12" s="502"/>
      <c r="JNF12" s="502"/>
      <c r="JNG12" s="502"/>
      <c r="JNH12" s="502"/>
      <c r="JNI12" s="502"/>
      <c r="JNJ12" s="502"/>
      <c r="JNK12" s="502"/>
      <c r="JNL12" s="502"/>
      <c r="JNM12" s="502"/>
      <c r="JNN12" s="502"/>
      <c r="JNO12" s="502"/>
      <c r="JNP12" s="502"/>
      <c r="JNQ12" s="502"/>
      <c r="JNR12" s="502"/>
      <c r="JNS12" s="502"/>
      <c r="JNT12" s="502"/>
      <c r="JNU12" s="502"/>
      <c r="JNV12" s="502"/>
      <c r="JNW12" s="502"/>
      <c r="JNX12" s="502"/>
      <c r="JNY12" s="502"/>
      <c r="JNZ12" s="502"/>
      <c r="JOA12" s="502"/>
      <c r="JOB12" s="502"/>
      <c r="JOC12" s="502"/>
      <c r="JOD12" s="502"/>
      <c r="JOE12" s="502"/>
      <c r="JOF12" s="502"/>
      <c r="JOG12" s="502"/>
      <c r="JOH12" s="502"/>
      <c r="JOI12" s="502"/>
      <c r="JOJ12" s="502"/>
      <c r="JOK12" s="502"/>
      <c r="JOL12" s="502"/>
      <c r="JOM12" s="502"/>
      <c r="JON12" s="502"/>
      <c r="JOO12" s="502"/>
      <c r="JOP12" s="502"/>
      <c r="JOQ12" s="502"/>
      <c r="JOR12" s="502"/>
      <c r="JOS12" s="502"/>
      <c r="JOT12" s="502"/>
      <c r="JOU12" s="502"/>
      <c r="JOV12" s="502"/>
      <c r="JOW12" s="502"/>
      <c r="JOX12" s="502"/>
      <c r="JOY12" s="502"/>
      <c r="JOZ12" s="502"/>
      <c r="JPA12" s="502"/>
      <c r="JPB12" s="502"/>
      <c r="JPC12" s="502"/>
      <c r="JPD12" s="502"/>
      <c r="JPE12" s="502"/>
      <c r="JPF12" s="502"/>
      <c r="JPG12" s="502"/>
      <c r="JPH12" s="502"/>
      <c r="JPI12" s="502"/>
      <c r="JPJ12" s="502"/>
      <c r="JPK12" s="502"/>
      <c r="JPL12" s="502"/>
      <c r="JPM12" s="502"/>
      <c r="JPN12" s="502"/>
      <c r="JPO12" s="502"/>
      <c r="JPP12" s="502"/>
      <c r="JPQ12" s="502"/>
      <c r="JPR12" s="502"/>
      <c r="JPS12" s="502"/>
      <c r="JPT12" s="502"/>
      <c r="JPU12" s="502"/>
      <c r="JPV12" s="502"/>
      <c r="JPW12" s="502"/>
      <c r="JPX12" s="502"/>
      <c r="JPY12" s="502"/>
      <c r="JPZ12" s="502"/>
      <c r="JQA12" s="502"/>
      <c r="JQB12" s="502"/>
      <c r="JQC12" s="502"/>
      <c r="JQD12" s="502"/>
      <c r="JQE12" s="502"/>
      <c r="JQF12" s="502"/>
      <c r="JQG12" s="502"/>
      <c r="JQH12" s="502"/>
      <c r="JQI12" s="502"/>
      <c r="JQJ12" s="502"/>
      <c r="JQK12" s="502"/>
      <c r="JQL12" s="502"/>
      <c r="JQM12" s="502"/>
      <c r="JQN12" s="502"/>
      <c r="JQO12" s="502"/>
      <c r="JQP12" s="502"/>
      <c r="JQQ12" s="502"/>
      <c r="JQR12" s="502"/>
      <c r="JQS12" s="502"/>
      <c r="JQT12" s="502"/>
      <c r="JQU12" s="502"/>
      <c r="JQV12" s="502"/>
      <c r="JQW12" s="502"/>
      <c r="JQX12" s="502"/>
      <c r="JQY12" s="502"/>
      <c r="JQZ12" s="502"/>
      <c r="JRA12" s="502"/>
      <c r="JRB12" s="502"/>
      <c r="JRC12" s="502"/>
      <c r="JRD12" s="502"/>
      <c r="JRE12" s="502"/>
      <c r="JRF12" s="502"/>
      <c r="JRG12" s="502"/>
      <c r="JRH12" s="502"/>
      <c r="JRI12" s="502"/>
      <c r="JRJ12" s="502"/>
      <c r="JRK12" s="502"/>
      <c r="JRL12" s="502"/>
      <c r="JRM12" s="502"/>
      <c r="JRN12" s="502"/>
      <c r="JRO12" s="502"/>
      <c r="JRP12" s="502"/>
      <c r="JRQ12" s="502"/>
      <c r="JRR12" s="502"/>
      <c r="JRS12" s="502"/>
      <c r="JRT12" s="502"/>
      <c r="JRU12" s="502"/>
      <c r="JRV12" s="502"/>
      <c r="JRW12" s="502"/>
      <c r="JRX12" s="502"/>
      <c r="JRY12" s="502"/>
      <c r="JRZ12" s="502"/>
      <c r="JSA12" s="502"/>
      <c r="JSB12" s="502"/>
      <c r="JSC12" s="502"/>
      <c r="JSD12" s="502"/>
      <c r="JSE12" s="502"/>
      <c r="JSF12" s="502"/>
      <c r="JSG12" s="502"/>
      <c r="JSH12" s="502"/>
      <c r="JSI12" s="502"/>
      <c r="JSJ12" s="502"/>
      <c r="JSK12" s="502"/>
      <c r="JSL12" s="502"/>
      <c r="JSM12" s="502"/>
      <c r="JSN12" s="502"/>
      <c r="JSO12" s="502"/>
      <c r="JSP12" s="502"/>
      <c r="JSQ12" s="502"/>
      <c r="JSR12" s="502"/>
      <c r="JSS12" s="502"/>
      <c r="JST12" s="502"/>
      <c r="JSU12" s="502"/>
      <c r="JSV12" s="502"/>
      <c r="JSW12" s="502"/>
      <c r="JSX12" s="502"/>
      <c r="JSY12" s="502"/>
      <c r="JSZ12" s="502"/>
      <c r="JTA12" s="502"/>
      <c r="JTB12" s="502"/>
      <c r="JTC12" s="502"/>
      <c r="JTD12" s="502"/>
      <c r="JTE12" s="502"/>
      <c r="JTF12" s="502"/>
      <c r="JTG12" s="502"/>
      <c r="JTH12" s="502"/>
      <c r="JTI12" s="502"/>
      <c r="JTJ12" s="502"/>
      <c r="JTK12" s="502"/>
      <c r="JTL12" s="502"/>
      <c r="JTM12" s="502"/>
      <c r="JTN12" s="502"/>
      <c r="JTO12" s="502"/>
      <c r="JTP12" s="502"/>
      <c r="JTQ12" s="502"/>
      <c r="JTR12" s="502"/>
      <c r="JTS12" s="502"/>
      <c r="JTT12" s="502"/>
      <c r="JTU12" s="502"/>
      <c r="JTV12" s="502"/>
      <c r="JTW12" s="502"/>
      <c r="JTX12" s="502"/>
      <c r="JTY12" s="502"/>
      <c r="JTZ12" s="502"/>
      <c r="JUA12" s="502"/>
      <c r="JUB12" s="502"/>
      <c r="JUC12" s="502"/>
      <c r="JUD12" s="502"/>
      <c r="JUE12" s="502"/>
      <c r="JUF12" s="502"/>
      <c r="JUG12" s="502"/>
      <c r="JUH12" s="502"/>
      <c r="JUI12" s="502"/>
      <c r="JUJ12" s="502"/>
      <c r="JUK12" s="502"/>
      <c r="JUL12" s="502"/>
      <c r="JUM12" s="502"/>
      <c r="JUN12" s="502"/>
      <c r="JUO12" s="502"/>
      <c r="JUP12" s="502"/>
      <c r="JUQ12" s="502"/>
      <c r="JUR12" s="502"/>
      <c r="JUS12" s="502"/>
      <c r="JUT12" s="502"/>
      <c r="JUU12" s="502"/>
      <c r="JUV12" s="502"/>
      <c r="JUW12" s="502"/>
      <c r="JUX12" s="502"/>
      <c r="JUY12" s="502"/>
      <c r="JUZ12" s="502"/>
      <c r="JVA12" s="502"/>
      <c r="JVB12" s="502"/>
      <c r="JVC12" s="502"/>
      <c r="JVD12" s="502"/>
      <c r="JVE12" s="502"/>
      <c r="JVF12" s="502"/>
      <c r="JVG12" s="502"/>
      <c r="JVH12" s="502"/>
      <c r="JVI12" s="502"/>
      <c r="JVJ12" s="502"/>
      <c r="JVK12" s="502"/>
      <c r="JVL12" s="502"/>
      <c r="JVM12" s="502"/>
      <c r="JVN12" s="502"/>
      <c r="JVO12" s="502"/>
      <c r="JVP12" s="502"/>
      <c r="JVQ12" s="502"/>
      <c r="JVR12" s="502"/>
      <c r="JVS12" s="502"/>
      <c r="JVT12" s="502"/>
      <c r="JVU12" s="502"/>
      <c r="JVV12" s="502"/>
      <c r="JVW12" s="502"/>
      <c r="JVX12" s="502"/>
      <c r="JVY12" s="502"/>
      <c r="JVZ12" s="502"/>
      <c r="JWA12" s="502"/>
      <c r="JWB12" s="502"/>
      <c r="JWC12" s="502"/>
      <c r="JWD12" s="502"/>
      <c r="JWE12" s="502"/>
      <c r="JWF12" s="502"/>
      <c r="JWG12" s="502"/>
      <c r="JWH12" s="502"/>
      <c r="JWI12" s="502"/>
      <c r="JWJ12" s="502"/>
      <c r="JWK12" s="502"/>
      <c r="JWL12" s="502"/>
      <c r="JWM12" s="502"/>
      <c r="JWN12" s="502"/>
      <c r="JWO12" s="502"/>
      <c r="JWP12" s="502"/>
      <c r="JWQ12" s="502"/>
      <c r="JWR12" s="502"/>
      <c r="JWS12" s="502"/>
      <c r="JWT12" s="502"/>
      <c r="JWU12" s="502"/>
      <c r="JWV12" s="502"/>
      <c r="JWW12" s="502"/>
      <c r="JWX12" s="502"/>
      <c r="JWY12" s="502"/>
      <c r="JWZ12" s="502"/>
      <c r="JXA12" s="502"/>
      <c r="JXB12" s="502"/>
      <c r="JXC12" s="502"/>
      <c r="JXD12" s="502"/>
      <c r="JXE12" s="502"/>
      <c r="JXF12" s="502"/>
      <c r="JXG12" s="502"/>
      <c r="JXH12" s="502"/>
      <c r="JXI12" s="502"/>
      <c r="JXJ12" s="502"/>
      <c r="JXK12" s="502"/>
      <c r="JXL12" s="502"/>
      <c r="JXM12" s="502"/>
      <c r="JXN12" s="502"/>
      <c r="JXO12" s="502"/>
      <c r="JXP12" s="502"/>
      <c r="JXQ12" s="502"/>
      <c r="JXR12" s="502"/>
      <c r="JXS12" s="502"/>
      <c r="JXT12" s="502"/>
      <c r="JXU12" s="502"/>
      <c r="JXV12" s="502"/>
      <c r="JXW12" s="502"/>
      <c r="JXX12" s="502"/>
      <c r="JXY12" s="502"/>
      <c r="JXZ12" s="502"/>
      <c r="JYA12" s="502"/>
      <c r="JYB12" s="502"/>
      <c r="JYC12" s="502"/>
      <c r="JYD12" s="502"/>
      <c r="JYE12" s="502"/>
      <c r="JYF12" s="502"/>
      <c r="JYG12" s="502"/>
      <c r="JYH12" s="502"/>
      <c r="JYI12" s="502"/>
      <c r="JYJ12" s="502"/>
      <c r="JYK12" s="502"/>
      <c r="JYL12" s="502"/>
      <c r="JYM12" s="502"/>
      <c r="JYN12" s="502"/>
      <c r="JYO12" s="502"/>
      <c r="JYP12" s="502"/>
      <c r="JYQ12" s="502"/>
      <c r="JYR12" s="502"/>
      <c r="JYS12" s="502"/>
      <c r="JYT12" s="502"/>
      <c r="JYU12" s="502"/>
      <c r="JYV12" s="502"/>
      <c r="JYW12" s="502"/>
      <c r="JYX12" s="502"/>
      <c r="JYY12" s="502"/>
      <c r="JYZ12" s="502"/>
      <c r="JZA12" s="502"/>
      <c r="JZB12" s="502"/>
      <c r="JZC12" s="502"/>
      <c r="JZD12" s="502"/>
      <c r="JZE12" s="502"/>
      <c r="JZF12" s="502"/>
      <c r="JZG12" s="502"/>
      <c r="JZH12" s="502"/>
      <c r="JZI12" s="502"/>
      <c r="JZJ12" s="502"/>
      <c r="JZK12" s="502"/>
      <c r="JZL12" s="502"/>
      <c r="JZM12" s="502"/>
      <c r="JZN12" s="502"/>
      <c r="JZO12" s="502"/>
      <c r="JZP12" s="502"/>
      <c r="JZQ12" s="502"/>
      <c r="JZR12" s="502"/>
      <c r="JZS12" s="502"/>
      <c r="JZT12" s="502"/>
      <c r="JZU12" s="502"/>
      <c r="JZV12" s="502"/>
      <c r="JZW12" s="502"/>
      <c r="JZX12" s="502"/>
      <c r="JZY12" s="502"/>
      <c r="JZZ12" s="502"/>
      <c r="KAA12" s="502"/>
      <c r="KAB12" s="502"/>
      <c r="KAC12" s="502"/>
      <c r="KAD12" s="502"/>
      <c r="KAE12" s="502"/>
      <c r="KAF12" s="502"/>
      <c r="KAG12" s="502"/>
      <c r="KAH12" s="502"/>
      <c r="KAI12" s="502"/>
      <c r="KAJ12" s="502"/>
      <c r="KAK12" s="502"/>
      <c r="KAL12" s="502"/>
      <c r="KAM12" s="502"/>
      <c r="KAN12" s="502"/>
      <c r="KAO12" s="502"/>
      <c r="KAP12" s="502"/>
      <c r="KAQ12" s="502"/>
      <c r="KAR12" s="502"/>
      <c r="KAS12" s="502"/>
      <c r="KAT12" s="502"/>
      <c r="KAU12" s="502"/>
      <c r="KAV12" s="502"/>
      <c r="KAW12" s="502"/>
      <c r="KAX12" s="502"/>
      <c r="KAY12" s="502"/>
      <c r="KAZ12" s="502"/>
      <c r="KBA12" s="502"/>
      <c r="KBB12" s="502"/>
      <c r="KBC12" s="502"/>
      <c r="KBD12" s="502"/>
      <c r="KBE12" s="502"/>
      <c r="KBF12" s="502"/>
      <c r="KBG12" s="502"/>
      <c r="KBH12" s="502"/>
      <c r="KBI12" s="502"/>
      <c r="KBJ12" s="502"/>
      <c r="KBK12" s="502"/>
      <c r="KBL12" s="502"/>
      <c r="KBM12" s="502"/>
      <c r="KBN12" s="502"/>
      <c r="KBO12" s="502"/>
      <c r="KBP12" s="502"/>
      <c r="KBQ12" s="502"/>
      <c r="KBR12" s="502"/>
      <c r="KBS12" s="502"/>
      <c r="KBT12" s="502"/>
      <c r="KBU12" s="502"/>
      <c r="KBV12" s="502"/>
      <c r="KBW12" s="502"/>
      <c r="KBX12" s="502"/>
      <c r="KBY12" s="502"/>
      <c r="KBZ12" s="502"/>
      <c r="KCA12" s="502"/>
      <c r="KCB12" s="502"/>
      <c r="KCC12" s="502"/>
      <c r="KCD12" s="502"/>
      <c r="KCE12" s="502"/>
      <c r="KCF12" s="502"/>
      <c r="KCG12" s="502"/>
      <c r="KCH12" s="502"/>
      <c r="KCI12" s="502"/>
      <c r="KCJ12" s="502"/>
      <c r="KCK12" s="502"/>
      <c r="KCL12" s="502"/>
      <c r="KCM12" s="502"/>
      <c r="KCN12" s="502"/>
      <c r="KCO12" s="502"/>
      <c r="KCP12" s="502"/>
      <c r="KCQ12" s="502"/>
      <c r="KCR12" s="502"/>
      <c r="KCS12" s="502"/>
      <c r="KCT12" s="502"/>
      <c r="KCU12" s="502"/>
      <c r="KCV12" s="502"/>
      <c r="KCW12" s="502"/>
      <c r="KCX12" s="502"/>
      <c r="KCY12" s="502"/>
      <c r="KCZ12" s="502"/>
      <c r="KDA12" s="502"/>
      <c r="KDB12" s="502"/>
      <c r="KDC12" s="502"/>
      <c r="KDD12" s="502"/>
      <c r="KDE12" s="502"/>
      <c r="KDF12" s="502"/>
      <c r="KDG12" s="502"/>
      <c r="KDH12" s="502"/>
      <c r="KDI12" s="502"/>
      <c r="KDJ12" s="502"/>
      <c r="KDK12" s="502"/>
      <c r="KDL12" s="502"/>
      <c r="KDM12" s="502"/>
      <c r="KDN12" s="502"/>
      <c r="KDO12" s="502"/>
      <c r="KDP12" s="502"/>
      <c r="KDQ12" s="502"/>
      <c r="KDR12" s="502"/>
      <c r="KDS12" s="502"/>
      <c r="KDT12" s="502"/>
      <c r="KDU12" s="502"/>
      <c r="KDV12" s="502"/>
      <c r="KDW12" s="502"/>
      <c r="KDX12" s="502"/>
      <c r="KDY12" s="502"/>
      <c r="KDZ12" s="502"/>
      <c r="KEA12" s="502"/>
      <c r="KEB12" s="502"/>
      <c r="KEC12" s="502"/>
      <c r="KED12" s="502"/>
      <c r="KEE12" s="502"/>
      <c r="KEF12" s="502"/>
      <c r="KEG12" s="502"/>
      <c r="KEH12" s="502"/>
      <c r="KEI12" s="502"/>
      <c r="KEJ12" s="502"/>
      <c r="KEK12" s="502"/>
      <c r="KEL12" s="502"/>
      <c r="KEM12" s="502"/>
      <c r="KEN12" s="502"/>
      <c r="KEO12" s="502"/>
      <c r="KEP12" s="502"/>
      <c r="KEQ12" s="502"/>
      <c r="KER12" s="502"/>
      <c r="KES12" s="502"/>
      <c r="KET12" s="502"/>
      <c r="KEU12" s="502"/>
      <c r="KEV12" s="502"/>
      <c r="KEW12" s="502"/>
      <c r="KEX12" s="502"/>
      <c r="KEY12" s="502"/>
      <c r="KEZ12" s="502"/>
      <c r="KFA12" s="502"/>
      <c r="KFB12" s="502"/>
      <c r="KFC12" s="502"/>
      <c r="KFD12" s="502"/>
      <c r="KFE12" s="502"/>
      <c r="KFF12" s="502"/>
      <c r="KFG12" s="502"/>
      <c r="KFH12" s="502"/>
      <c r="KFI12" s="502"/>
      <c r="KFJ12" s="502"/>
      <c r="KFK12" s="502"/>
      <c r="KFL12" s="502"/>
      <c r="KFM12" s="502"/>
      <c r="KFN12" s="502"/>
      <c r="KFO12" s="502"/>
      <c r="KFP12" s="502"/>
      <c r="KFQ12" s="502"/>
      <c r="KFR12" s="502"/>
      <c r="KFS12" s="502"/>
      <c r="KFT12" s="502"/>
      <c r="KFU12" s="502"/>
      <c r="KFV12" s="502"/>
      <c r="KFW12" s="502"/>
      <c r="KFX12" s="502"/>
      <c r="KFY12" s="502"/>
      <c r="KFZ12" s="502"/>
      <c r="KGA12" s="502"/>
      <c r="KGB12" s="502"/>
      <c r="KGC12" s="502"/>
      <c r="KGD12" s="502"/>
      <c r="KGE12" s="502"/>
      <c r="KGF12" s="502"/>
      <c r="KGG12" s="502"/>
      <c r="KGH12" s="502"/>
      <c r="KGI12" s="502"/>
      <c r="KGJ12" s="502"/>
      <c r="KGK12" s="502"/>
      <c r="KGL12" s="502"/>
      <c r="KGM12" s="502"/>
      <c r="KGN12" s="502"/>
      <c r="KGO12" s="502"/>
      <c r="KGP12" s="502"/>
      <c r="KGQ12" s="502"/>
      <c r="KGR12" s="502"/>
      <c r="KGS12" s="502"/>
      <c r="KGT12" s="502"/>
      <c r="KGU12" s="502"/>
      <c r="KGV12" s="502"/>
      <c r="KGW12" s="502"/>
      <c r="KGX12" s="502"/>
      <c r="KGY12" s="502"/>
      <c r="KGZ12" s="502"/>
      <c r="KHA12" s="502"/>
      <c r="KHB12" s="502"/>
      <c r="KHC12" s="502"/>
      <c r="KHD12" s="502"/>
      <c r="KHE12" s="502"/>
      <c r="KHF12" s="502"/>
      <c r="KHG12" s="502"/>
      <c r="KHH12" s="502"/>
      <c r="KHI12" s="502"/>
      <c r="KHJ12" s="502"/>
      <c r="KHK12" s="502"/>
      <c r="KHL12" s="502"/>
      <c r="KHM12" s="502"/>
      <c r="KHN12" s="502"/>
      <c r="KHO12" s="502"/>
      <c r="KHP12" s="502"/>
      <c r="KHQ12" s="502"/>
      <c r="KHR12" s="502"/>
      <c r="KHS12" s="502"/>
      <c r="KHT12" s="502"/>
      <c r="KHU12" s="502"/>
      <c r="KHV12" s="502"/>
      <c r="KHW12" s="502"/>
      <c r="KHX12" s="502"/>
      <c r="KHY12" s="502"/>
      <c r="KHZ12" s="502"/>
      <c r="KIA12" s="502"/>
      <c r="KIB12" s="502"/>
      <c r="KIC12" s="502"/>
      <c r="KID12" s="502"/>
      <c r="KIE12" s="502"/>
      <c r="KIF12" s="502"/>
      <c r="KIG12" s="502"/>
      <c r="KIH12" s="502"/>
      <c r="KII12" s="502"/>
      <c r="KIJ12" s="502"/>
      <c r="KIK12" s="502"/>
      <c r="KIL12" s="502"/>
      <c r="KIM12" s="502"/>
      <c r="KIN12" s="502"/>
      <c r="KIO12" s="502"/>
      <c r="KIP12" s="502"/>
      <c r="KIQ12" s="502"/>
      <c r="KIR12" s="502"/>
      <c r="KIS12" s="502"/>
      <c r="KIT12" s="502"/>
      <c r="KIU12" s="502"/>
      <c r="KIV12" s="502"/>
      <c r="KIW12" s="502"/>
      <c r="KIX12" s="502"/>
      <c r="KIY12" s="502"/>
      <c r="KIZ12" s="502"/>
      <c r="KJA12" s="502"/>
      <c r="KJB12" s="502"/>
      <c r="KJC12" s="502"/>
      <c r="KJD12" s="502"/>
      <c r="KJE12" s="502"/>
      <c r="KJF12" s="502"/>
      <c r="KJG12" s="502"/>
      <c r="KJH12" s="502"/>
      <c r="KJI12" s="502"/>
      <c r="KJJ12" s="502"/>
      <c r="KJK12" s="502"/>
      <c r="KJL12" s="502"/>
      <c r="KJM12" s="502"/>
      <c r="KJN12" s="502"/>
      <c r="KJO12" s="502"/>
      <c r="KJP12" s="502"/>
      <c r="KJQ12" s="502"/>
      <c r="KJR12" s="502"/>
      <c r="KJS12" s="502"/>
      <c r="KJT12" s="502"/>
      <c r="KJU12" s="502"/>
      <c r="KJV12" s="502"/>
      <c r="KJW12" s="502"/>
      <c r="KJX12" s="502"/>
      <c r="KJY12" s="502"/>
      <c r="KJZ12" s="502"/>
      <c r="KKA12" s="502"/>
      <c r="KKB12" s="502"/>
      <c r="KKC12" s="502"/>
      <c r="KKD12" s="502"/>
      <c r="KKE12" s="502"/>
      <c r="KKF12" s="502"/>
      <c r="KKG12" s="502"/>
      <c r="KKH12" s="502"/>
      <c r="KKI12" s="502"/>
      <c r="KKJ12" s="502"/>
      <c r="KKK12" s="502"/>
      <c r="KKL12" s="502"/>
      <c r="KKM12" s="502"/>
      <c r="KKN12" s="502"/>
      <c r="KKO12" s="502"/>
      <c r="KKP12" s="502"/>
      <c r="KKQ12" s="502"/>
      <c r="KKR12" s="502"/>
      <c r="KKS12" s="502"/>
      <c r="KKT12" s="502"/>
      <c r="KKU12" s="502"/>
      <c r="KKV12" s="502"/>
      <c r="KKW12" s="502"/>
      <c r="KKX12" s="502"/>
      <c r="KKY12" s="502"/>
      <c r="KKZ12" s="502"/>
      <c r="KLA12" s="502"/>
      <c r="KLB12" s="502"/>
      <c r="KLC12" s="502"/>
      <c r="KLD12" s="502"/>
      <c r="KLE12" s="502"/>
      <c r="KLF12" s="502"/>
      <c r="KLG12" s="502"/>
      <c r="KLH12" s="502"/>
      <c r="KLI12" s="502"/>
      <c r="KLJ12" s="502"/>
      <c r="KLK12" s="502"/>
      <c r="KLL12" s="502"/>
      <c r="KLM12" s="502"/>
      <c r="KLN12" s="502"/>
      <c r="KLO12" s="502"/>
      <c r="KLP12" s="502"/>
      <c r="KLQ12" s="502"/>
      <c r="KLR12" s="502"/>
      <c r="KLS12" s="502"/>
      <c r="KLT12" s="502"/>
      <c r="KLU12" s="502"/>
      <c r="KLV12" s="502"/>
      <c r="KLW12" s="502"/>
      <c r="KLX12" s="502"/>
      <c r="KLY12" s="502"/>
      <c r="KLZ12" s="502"/>
      <c r="KMA12" s="502"/>
      <c r="KMB12" s="502"/>
      <c r="KMC12" s="502"/>
      <c r="KMD12" s="502"/>
      <c r="KME12" s="502"/>
      <c r="KMF12" s="502"/>
      <c r="KMG12" s="502"/>
      <c r="KMH12" s="502"/>
      <c r="KMI12" s="502"/>
      <c r="KMJ12" s="502"/>
      <c r="KMK12" s="502"/>
      <c r="KML12" s="502"/>
      <c r="KMM12" s="502"/>
      <c r="KMN12" s="502"/>
      <c r="KMO12" s="502"/>
      <c r="KMP12" s="502"/>
      <c r="KMQ12" s="502"/>
      <c r="KMR12" s="502"/>
      <c r="KMS12" s="502"/>
      <c r="KMT12" s="502"/>
      <c r="KMU12" s="502"/>
      <c r="KMV12" s="502"/>
      <c r="KMW12" s="502"/>
      <c r="KMX12" s="502"/>
      <c r="KMY12" s="502"/>
      <c r="KMZ12" s="502"/>
      <c r="KNA12" s="502"/>
      <c r="KNB12" s="502"/>
      <c r="KNC12" s="502"/>
      <c r="KND12" s="502"/>
      <c r="KNE12" s="502"/>
      <c r="KNF12" s="502"/>
      <c r="KNG12" s="502"/>
      <c r="KNH12" s="502"/>
      <c r="KNI12" s="502"/>
      <c r="KNJ12" s="502"/>
      <c r="KNK12" s="502"/>
      <c r="KNL12" s="502"/>
      <c r="KNM12" s="502"/>
      <c r="KNN12" s="502"/>
      <c r="KNO12" s="502"/>
      <c r="KNP12" s="502"/>
      <c r="KNQ12" s="502"/>
      <c r="KNR12" s="502"/>
      <c r="KNS12" s="502"/>
      <c r="KNT12" s="502"/>
      <c r="KNU12" s="502"/>
      <c r="KNV12" s="502"/>
      <c r="KNW12" s="502"/>
      <c r="KNX12" s="502"/>
      <c r="KNY12" s="502"/>
      <c r="KNZ12" s="502"/>
      <c r="KOA12" s="502"/>
      <c r="KOB12" s="502"/>
      <c r="KOC12" s="502"/>
      <c r="KOD12" s="502"/>
      <c r="KOE12" s="502"/>
      <c r="KOF12" s="502"/>
      <c r="KOG12" s="502"/>
      <c r="KOH12" s="502"/>
      <c r="KOI12" s="502"/>
      <c r="KOJ12" s="502"/>
      <c r="KOK12" s="502"/>
      <c r="KOL12" s="502"/>
      <c r="KOM12" s="502"/>
      <c r="KON12" s="502"/>
      <c r="KOO12" s="502"/>
      <c r="KOP12" s="502"/>
      <c r="KOQ12" s="502"/>
      <c r="KOR12" s="502"/>
      <c r="KOS12" s="502"/>
      <c r="KOT12" s="502"/>
      <c r="KOU12" s="502"/>
      <c r="KOV12" s="502"/>
      <c r="KOW12" s="502"/>
      <c r="KOX12" s="502"/>
      <c r="KOY12" s="502"/>
      <c r="KOZ12" s="502"/>
      <c r="KPA12" s="502"/>
      <c r="KPB12" s="502"/>
      <c r="KPC12" s="502"/>
      <c r="KPD12" s="502"/>
      <c r="KPE12" s="502"/>
      <c r="KPF12" s="502"/>
      <c r="KPG12" s="502"/>
      <c r="KPH12" s="502"/>
      <c r="KPI12" s="502"/>
      <c r="KPJ12" s="502"/>
      <c r="KPK12" s="502"/>
      <c r="KPL12" s="502"/>
      <c r="KPM12" s="502"/>
      <c r="KPN12" s="502"/>
      <c r="KPO12" s="502"/>
      <c r="KPP12" s="502"/>
      <c r="KPQ12" s="502"/>
      <c r="KPR12" s="502"/>
      <c r="KPS12" s="502"/>
      <c r="KPT12" s="502"/>
      <c r="KPU12" s="502"/>
      <c r="KPV12" s="502"/>
      <c r="KPW12" s="502"/>
      <c r="KPX12" s="502"/>
      <c r="KPY12" s="502"/>
      <c r="KPZ12" s="502"/>
      <c r="KQA12" s="502"/>
      <c r="KQB12" s="502"/>
      <c r="KQC12" s="502"/>
      <c r="KQD12" s="502"/>
      <c r="KQE12" s="502"/>
      <c r="KQF12" s="502"/>
      <c r="KQG12" s="502"/>
      <c r="KQH12" s="502"/>
      <c r="KQI12" s="502"/>
      <c r="KQJ12" s="502"/>
      <c r="KQK12" s="502"/>
      <c r="KQL12" s="502"/>
      <c r="KQM12" s="502"/>
      <c r="KQN12" s="502"/>
      <c r="KQO12" s="502"/>
      <c r="KQP12" s="502"/>
      <c r="KQQ12" s="502"/>
      <c r="KQR12" s="502"/>
      <c r="KQS12" s="502"/>
      <c r="KQT12" s="502"/>
      <c r="KQU12" s="502"/>
      <c r="KQV12" s="502"/>
      <c r="KQW12" s="502"/>
      <c r="KQX12" s="502"/>
      <c r="KQY12" s="502"/>
      <c r="KQZ12" s="502"/>
      <c r="KRA12" s="502"/>
      <c r="KRB12" s="502"/>
      <c r="KRC12" s="502"/>
      <c r="KRD12" s="502"/>
      <c r="KRE12" s="502"/>
      <c r="KRF12" s="502"/>
      <c r="KRG12" s="502"/>
      <c r="KRH12" s="502"/>
      <c r="KRI12" s="502"/>
      <c r="KRJ12" s="502"/>
      <c r="KRK12" s="502"/>
      <c r="KRL12" s="502"/>
      <c r="KRM12" s="502"/>
      <c r="KRN12" s="502"/>
      <c r="KRO12" s="502"/>
      <c r="KRP12" s="502"/>
      <c r="KRQ12" s="502"/>
      <c r="KRR12" s="502"/>
      <c r="KRS12" s="502"/>
      <c r="KRT12" s="502"/>
      <c r="KRU12" s="502"/>
      <c r="KRV12" s="502"/>
      <c r="KRW12" s="502"/>
      <c r="KRX12" s="502"/>
      <c r="KRY12" s="502"/>
      <c r="KRZ12" s="502"/>
      <c r="KSA12" s="502"/>
      <c r="KSB12" s="502"/>
      <c r="KSC12" s="502"/>
      <c r="KSD12" s="502"/>
      <c r="KSE12" s="502"/>
      <c r="KSF12" s="502"/>
      <c r="KSG12" s="502"/>
      <c r="KSH12" s="502"/>
      <c r="KSI12" s="502"/>
      <c r="KSJ12" s="502"/>
      <c r="KSK12" s="502"/>
      <c r="KSL12" s="502"/>
      <c r="KSM12" s="502"/>
      <c r="KSN12" s="502"/>
      <c r="KSO12" s="502"/>
      <c r="KSP12" s="502"/>
      <c r="KSQ12" s="502"/>
      <c r="KSR12" s="502"/>
      <c r="KSS12" s="502"/>
      <c r="KST12" s="502"/>
      <c r="KSU12" s="502"/>
      <c r="KSV12" s="502"/>
      <c r="KSW12" s="502"/>
      <c r="KSX12" s="502"/>
      <c r="KSY12" s="502"/>
      <c r="KSZ12" s="502"/>
      <c r="KTA12" s="502"/>
      <c r="KTB12" s="502"/>
      <c r="KTC12" s="502"/>
      <c r="KTD12" s="502"/>
      <c r="KTE12" s="502"/>
      <c r="KTF12" s="502"/>
      <c r="KTG12" s="502"/>
      <c r="KTH12" s="502"/>
      <c r="KTI12" s="502"/>
      <c r="KTJ12" s="502"/>
      <c r="KTK12" s="502"/>
      <c r="KTL12" s="502"/>
      <c r="KTM12" s="502"/>
      <c r="KTN12" s="502"/>
      <c r="KTO12" s="502"/>
      <c r="KTP12" s="502"/>
      <c r="KTQ12" s="502"/>
      <c r="KTR12" s="502"/>
      <c r="KTS12" s="502"/>
      <c r="KTT12" s="502"/>
      <c r="KTU12" s="502"/>
      <c r="KTV12" s="502"/>
      <c r="KTW12" s="502"/>
      <c r="KTX12" s="502"/>
      <c r="KTY12" s="502"/>
      <c r="KTZ12" s="502"/>
      <c r="KUA12" s="502"/>
      <c r="KUB12" s="502"/>
      <c r="KUC12" s="502"/>
      <c r="KUD12" s="502"/>
      <c r="KUE12" s="502"/>
      <c r="KUF12" s="502"/>
      <c r="KUG12" s="502"/>
      <c r="KUH12" s="502"/>
      <c r="KUI12" s="502"/>
      <c r="KUJ12" s="502"/>
      <c r="KUK12" s="502"/>
      <c r="KUL12" s="502"/>
      <c r="KUM12" s="502"/>
      <c r="KUN12" s="502"/>
      <c r="KUO12" s="502"/>
      <c r="KUP12" s="502"/>
      <c r="KUQ12" s="502"/>
      <c r="KUR12" s="502"/>
      <c r="KUS12" s="502"/>
      <c r="KUT12" s="502"/>
      <c r="KUU12" s="502"/>
      <c r="KUV12" s="502"/>
      <c r="KUW12" s="502"/>
      <c r="KUX12" s="502"/>
      <c r="KUY12" s="502"/>
      <c r="KUZ12" s="502"/>
      <c r="KVA12" s="502"/>
      <c r="KVB12" s="502"/>
      <c r="KVC12" s="502"/>
      <c r="KVD12" s="502"/>
      <c r="KVE12" s="502"/>
      <c r="KVF12" s="502"/>
      <c r="KVG12" s="502"/>
      <c r="KVH12" s="502"/>
      <c r="KVI12" s="502"/>
      <c r="KVJ12" s="502"/>
      <c r="KVK12" s="502"/>
      <c r="KVL12" s="502"/>
      <c r="KVM12" s="502"/>
      <c r="KVN12" s="502"/>
      <c r="KVO12" s="502"/>
      <c r="KVP12" s="502"/>
      <c r="KVQ12" s="502"/>
      <c r="KVR12" s="502"/>
      <c r="KVS12" s="502"/>
      <c r="KVT12" s="502"/>
      <c r="KVU12" s="502"/>
      <c r="KVV12" s="502"/>
      <c r="KVW12" s="502"/>
      <c r="KVX12" s="502"/>
      <c r="KVY12" s="502"/>
      <c r="KVZ12" s="502"/>
      <c r="KWA12" s="502"/>
      <c r="KWB12" s="502"/>
      <c r="KWC12" s="502"/>
      <c r="KWD12" s="502"/>
      <c r="KWE12" s="502"/>
      <c r="KWF12" s="502"/>
      <c r="KWG12" s="502"/>
      <c r="KWH12" s="502"/>
      <c r="KWI12" s="502"/>
      <c r="KWJ12" s="502"/>
      <c r="KWK12" s="502"/>
      <c r="KWL12" s="502"/>
      <c r="KWM12" s="502"/>
      <c r="KWN12" s="502"/>
      <c r="KWO12" s="502"/>
      <c r="KWP12" s="502"/>
      <c r="KWQ12" s="502"/>
      <c r="KWR12" s="502"/>
      <c r="KWS12" s="502"/>
      <c r="KWT12" s="502"/>
      <c r="KWU12" s="502"/>
      <c r="KWV12" s="502"/>
      <c r="KWW12" s="502"/>
      <c r="KWX12" s="502"/>
      <c r="KWY12" s="502"/>
      <c r="KWZ12" s="502"/>
      <c r="KXA12" s="502"/>
      <c r="KXB12" s="502"/>
      <c r="KXC12" s="502"/>
      <c r="KXD12" s="502"/>
      <c r="KXE12" s="502"/>
      <c r="KXF12" s="502"/>
      <c r="KXG12" s="502"/>
      <c r="KXH12" s="502"/>
      <c r="KXI12" s="502"/>
      <c r="KXJ12" s="502"/>
      <c r="KXK12" s="502"/>
      <c r="KXL12" s="502"/>
      <c r="KXM12" s="502"/>
      <c r="KXN12" s="502"/>
      <c r="KXO12" s="502"/>
      <c r="KXP12" s="502"/>
      <c r="KXQ12" s="502"/>
      <c r="KXR12" s="502"/>
      <c r="KXS12" s="502"/>
      <c r="KXT12" s="502"/>
      <c r="KXU12" s="502"/>
      <c r="KXV12" s="502"/>
      <c r="KXW12" s="502"/>
      <c r="KXX12" s="502"/>
      <c r="KXY12" s="502"/>
      <c r="KXZ12" s="502"/>
      <c r="KYA12" s="502"/>
      <c r="KYB12" s="502"/>
      <c r="KYC12" s="502"/>
      <c r="KYD12" s="502"/>
      <c r="KYE12" s="502"/>
      <c r="KYF12" s="502"/>
      <c r="KYG12" s="502"/>
      <c r="KYH12" s="502"/>
      <c r="KYI12" s="502"/>
      <c r="KYJ12" s="502"/>
      <c r="KYK12" s="502"/>
      <c r="KYL12" s="502"/>
      <c r="KYM12" s="502"/>
      <c r="KYN12" s="502"/>
      <c r="KYO12" s="502"/>
      <c r="KYP12" s="502"/>
      <c r="KYQ12" s="502"/>
      <c r="KYR12" s="502"/>
      <c r="KYS12" s="502"/>
      <c r="KYT12" s="502"/>
      <c r="KYU12" s="502"/>
      <c r="KYV12" s="502"/>
      <c r="KYW12" s="502"/>
      <c r="KYX12" s="502"/>
      <c r="KYY12" s="502"/>
      <c r="KYZ12" s="502"/>
      <c r="KZA12" s="502"/>
      <c r="KZB12" s="502"/>
      <c r="KZC12" s="502"/>
      <c r="KZD12" s="502"/>
      <c r="KZE12" s="502"/>
      <c r="KZF12" s="502"/>
      <c r="KZG12" s="502"/>
      <c r="KZH12" s="502"/>
      <c r="KZI12" s="502"/>
      <c r="KZJ12" s="502"/>
      <c r="KZK12" s="502"/>
      <c r="KZL12" s="502"/>
      <c r="KZM12" s="502"/>
      <c r="KZN12" s="502"/>
      <c r="KZO12" s="502"/>
      <c r="KZP12" s="502"/>
      <c r="KZQ12" s="502"/>
      <c r="KZR12" s="502"/>
      <c r="KZS12" s="502"/>
      <c r="KZT12" s="502"/>
      <c r="KZU12" s="502"/>
      <c r="KZV12" s="502"/>
      <c r="KZW12" s="502"/>
      <c r="KZX12" s="502"/>
      <c r="KZY12" s="502"/>
      <c r="KZZ12" s="502"/>
      <c r="LAA12" s="502"/>
      <c r="LAB12" s="502"/>
      <c r="LAC12" s="502"/>
      <c r="LAD12" s="502"/>
      <c r="LAE12" s="502"/>
      <c r="LAF12" s="502"/>
      <c r="LAG12" s="502"/>
      <c r="LAH12" s="502"/>
      <c r="LAI12" s="502"/>
      <c r="LAJ12" s="502"/>
      <c r="LAK12" s="502"/>
      <c r="LAL12" s="502"/>
      <c r="LAM12" s="502"/>
      <c r="LAN12" s="502"/>
      <c r="LAO12" s="502"/>
      <c r="LAP12" s="502"/>
      <c r="LAQ12" s="502"/>
      <c r="LAR12" s="502"/>
      <c r="LAS12" s="502"/>
      <c r="LAT12" s="502"/>
      <c r="LAU12" s="502"/>
      <c r="LAV12" s="502"/>
      <c r="LAW12" s="502"/>
      <c r="LAX12" s="502"/>
      <c r="LAY12" s="502"/>
      <c r="LAZ12" s="502"/>
      <c r="LBA12" s="502"/>
      <c r="LBB12" s="502"/>
      <c r="LBC12" s="502"/>
      <c r="LBD12" s="502"/>
      <c r="LBE12" s="502"/>
      <c r="LBF12" s="502"/>
      <c r="LBG12" s="502"/>
      <c r="LBH12" s="502"/>
      <c r="LBI12" s="502"/>
      <c r="LBJ12" s="502"/>
      <c r="LBK12" s="502"/>
      <c r="LBL12" s="502"/>
      <c r="LBM12" s="502"/>
      <c r="LBN12" s="502"/>
      <c r="LBO12" s="502"/>
      <c r="LBP12" s="502"/>
      <c r="LBQ12" s="502"/>
      <c r="LBR12" s="502"/>
      <c r="LBS12" s="502"/>
      <c r="LBT12" s="502"/>
      <c r="LBU12" s="502"/>
      <c r="LBV12" s="502"/>
      <c r="LBW12" s="502"/>
      <c r="LBX12" s="502"/>
      <c r="LBY12" s="502"/>
      <c r="LBZ12" s="502"/>
      <c r="LCA12" s="502"/>
      <c r="LCB12" s="502"/>
      <c r="LCC12" s="502"/>
      <c r="LCD12" s="502"/>
      <c r="LCE12" s="502"/>
      <c r="LCF12" s="502"/>
      <c r="LCG12" s="502"/>
      <c r="LCH12" s="502"/>
      <c r="LCI12" s="502"/>
      <c r="LCJ12" s="502"/>
      <c r="LCK12" s="502"/>
      <c r="LCL12" s="502"/>
      <c r="LCM12" s="502"/>
      <c r="LCN12" s="502"/>
      <c r="LCO12" s="502"/>
      <c r="LCP12" s="502"/>
      <c r="LCQ12" s="502"/>
      <c r="LCR12" s="502"/>
      <c r="LCS12" s="502"/>
      <c r="LCT12" s="502"/>
      <c r="LCU12" s="502"/>
      <c r="LCV12" s="502"/>
      <c r="LCW12" s="502"/>
      <c r="LCX12" s="502"/>
      <c r="LCY12" s="502"/>
      <c r="LCZ12" s="502"/>
      <c r="LDA12" s="502"/>
      <c r="LDB12" s="502"/>
      <c r="LDC12" s="502"/>
      <c r="LDD12" s="502"/>
      <c r="LDE12" s="502"/>
      <c r="LDF12" s="502"/>
      <c r="LDG12" s="502"/>
      <c r="LDH12" s="502"/>
      <c r="LDI12" s="502"/>
      <c r="LDJ12" s="502"/>
      <c r="LDK12" s="502"/>
      <c r="LDL12" s="502"/>
      <c r="LDM12" s="502"/>
      <c r="LDN12" s="502"/>
      <c r="LDO12" s="502"/>
      <c r="LDP12" s="502"/>
      <c r="LDQ12" s="502"/>
      <c r="LDR12" s="502"/>
      <c r="LDS12" s="502"/>
      <c r="LDT12" s="502"/>
      <c r="LDU12" s="502"/>
      <c r="LDV12" s="502"/>
      <c r="LDW12" s="502"/>
      <c r="LDX12" s="502"/>
      <c r="LDY12" s="502"/>
      <c r="LDZ12" s="502"/>
      <c r="LEA12" s="502"/>
      <c r="LEB12" s="502"/>
      <c r="LEC12" s="502"/>
      <c r="LED12" s="502"/>
      <c r="LEE12" s="502"/>
      <c r="LEF12" s="502"/>
      <c r="LEG12" s="502"/>
      <c r="LEH12" s="502"/>
      <c r="LEI12" s="502"/>
      <c r="LEJ12" s="502"/>
      <c r="LEK12" s="502"/>
      <c r="LEL12" s="502"/>
      <c r="LEM12" s="502"/>
      <c r="LEN12" s="502"/>
      <c r="LEO12" s="502"/>
      <c r="LEP12" s="502"/>
      <c r="LEQ12" s="502"/>
      <c r="LER12" s="502"/>
      <c r="LES12" s="502"/>
      <c r="LET12" s="502"/>
      <c r="LEU12" s="502"/>
      <c r="LEV12" s="502"/>
      <c r="LEW12" s="502"/>
      <c r="LEX12" s="502"/>
      <c r="LEY12" s="502"/>
      <c r="LEZ12" s="502"/>
      <c r="LFA12" s="502"/>
      <c r="LFB12" s="502"/>
      <c r="LFC12" s="502"/>
      <c r="LFD12" s="502"/>
      <c r="LFE12" s="502"/>
      <c r="LFF12" s="502"/>
      <c r="LFG12" s="502"/>
      <c r="LFH12" s="502"/>
      <c r="LFI12" s="502"/>
      <c r="LFJ12" s="502"/>
      <c r="LFK12" s="502"/>
      <c r="LFL12" s="502"/>
      <c r="LFM12" s="502"/>
      <c r="LFN12" s="502"/>
      <c r="LFO12" s="502"/>
      <c r="LFP12" s="502"/>
      <c r="LFQ12" s="502"/>
      <c r="LFR12" s="502"/>
      <c r="LFS12" s="502"/>
      <c r="LFT12" s="502"/>
      <c r="LFU12" s="502"/>
      <c r="LFV12" s="502"/>
      <c r="LFW12" s="502"/>
      <c r="LFX12" s="502"/>
      <c r="LFY12" s="502"/>
      <c r="LFZ12" s="502"/>
      <c r="LGA12" s="502"/>
      <c r="LGB12" s="502"/>
      <c r="LGC12" s="502"/>
      <c r="LGD12" s="502"/>
      <c r="LGE12" s="502"/>
      <c r="LGF12" s="502"/>
      <c r="LGG12" s="502"/>
      <c r="LGH12" s="502"/>
      <c r="LGI12" s="502"/>
      <c r="LGJ12" s="502"/>
      <c r="LGK12" s="502"/>
      <c r="LGL12" s="502"/>
      <c r="LGM12" s="502"/>
      <c r="LGN12" s="502"/>
      <c r="LGO12" s="502"/>
      <c r="LGP12" s="502"/>
      <c r="LGQ12" s="502"/>
      <c r="LGR12" s="502"/>
      <c r="LGS12" s="502"/>
      <c r="LGT12" s="502"/>
      <c r="LGU12" s="502"/>
      <c r="LGV12" s="502"/>
      <c r="LGW12" s="502"/>
      <c r="LGX12" s="502"/>
      <c r="LGY12" s="502"/>
      <c r="LGZ12" s="502"/>
      <c r="LHA12" s="502"/>
      <c r="LHB12" s="502"/>
      <c r="LHC12" s="502"/>
      <c r="LHD12" s="502"/>
      <c r="LHE12" s="502"/>
      <c r="LHF12" s="502"/>
      <c r="LHG12" s="502"/>
      <c r="LHH12" s="502"/>
      <c r="LHI12" s="502"/>
      <c r="LHJ12" s="502"/>
      <c r="LHK12" s="502"/>
      <c r="LHL12" s="502"/>
      <c r="LHM12" s="502"/>
      <c r="LHN12" s="502"/>
      <c r="LHO12" s="502"/>
      <c r="LHP12" s="502"/>
      <c r="LHQ12" s="502"/>
      <c r="LHR12" s="502"/>
      <c r="LHS12" s="502"/>
      <c r="LHT12" s="502"/>
      <c r="LHU12" s="502"/>
      <c r="LHV12" s="502"/>
      <c r="LHW12" s="502"/>
      <c r="LHX12" s="502"/>
      <c r="LHY12" s="502"/>
      <c r="LHZ12" s="502"/>
      <c r="LIA12" s="502"/>
      <c r="LIB12" s="502"/>
      <c r="LIC12" s="502"/>
      <c r="LID12" s="502"/>
      <c r="LIE12" s="502"/>
      <c r="LIF12" s="502"/>
      <c r="LIG12" s="502"/>
      <c r="LIH12" s="502"/>
      <c r="LII12" s="502"/>
      <c r="LIJ12" s="502"/>
      <c r="LIK12" s="502"/>
      <c r="LIL12" s="502"/>
      <c r="LIM12" s="502"/>
      <c r="LIN12" s="502"/>
      <c r="LIO12" s="502"/>
      <c r="LIP12" s="502"/>
      <c r="LIQ12" s="502"/>
      <c r="LIR12" s="502"/>
      <c r="LIS12" s="502"/>
      <c r="LIT12" s="502"/>
      <c r="LIU12" s="502"/>
      <c r="LIV12" s="502"/>
      <c r="LIW12" s="502"/>
      <c r="LIX12" s="502"/>
      <c r="LIY12" s="502"/>
      <c r="LIZ12" s="502"/>
      <c r="LJA12" s="502"/>
      <c r="LJB12" s="502"/>
      <c r="LJC12" s="502"/>
      <c r="LJD12" s="502"/>
      <c r="LJE12" s="502"/>
      <c r="LJF12" s="502"/>
      <c r="LJG12" s="502"/>
      <c r="LJH12" s="502"/>
      <c r="LJI12" s="502"/>
      <c r="LJJ12" s="502"/>
      <c r="LJK12" s="502"/>
      <c r="LJL12" s="502"/>
      <c r="LJM12" s="502"/>
      <c r="LJN12" s="502"/>
      <c r="LJO12" s="502"/>
      <c r="LJP12" s="502"/>
      <c r="LJQ12" s="502"/>
      <c r="LJR12" s="502"/>
      <c r="LJS12" s="502"/>
      <c r="LJT12" s="502"/>
      <c r="LJU12" s="502"/>
      <c r="LJV12" s="502"/>
      <c r="LJW12" s="502"/>
      <c r="LJX12" s="502"/>
      <c r="LJY12" s="502"/>
      <c r="LJZ12" s="502"/>
      <c r="LKA12" s="502"/>
      <c r="LKB12" s="502"/>
      <c r="LKC12" s="502"/>
      <c r="LKD12" s="502"/>
      <c r="LKE12" s="502"/>
      <c r="LKF12" s="502"/>
      <c r="LKG12" s="502"/>
      <c r="LKH12" s="502"/>
      <c r="LKI12" s="502"/>
      <c r="LKJ12" s="502"/>
      <c r="LKK12" s="502"/>
      <c r="LKL12" s="502"/>
      <c r="LKM12" s="502"/>
      <c r="LKN12" s="502"/>
      <c r="LKO12" s="502"/>
      <c r="LKP12" s="502"/>
      <c r="LKQ12" s="502"/>
      <c r="LKR12" s="502"/>
      <c r="LKS12" s="502"/>
      <c r="LKT12" s="502"/>
      <c r="LKU12" s="502"/>
      <c r="LKV12" s="502"/>
      <c r="LKW12" s="502"/>
      <c r="LKX12" s="502"/>
      <c r="LKY12" s="502"/>
      <c r="LKZ12" s="502"/>
      <c r="LLA12" s="502"/>
      <c r="LLB12" s="502"/>
      <c r="LLC12" s="502"/>
      <c r="LLD12" s="502"/>
      <c r="LLE12" s="502"/>
      <c r="LLF12" s="502"/>
      <c r="LLG12" s="502"/>
      <c r="LLH12" s="502"/>
      <c r="LLI12" s="502"/>
      <c r="LLJ12" s="502"/>
      <c r="LLK12" s="502"/>
      <c r="LLL12" s="502"/>
      <c r="LLM12" s="502"/>
      <c r="LLN12" s="502"/>
      <c r="LLO12" s="502"/>
      <c r="LLP12" s="502"/>
      <c r="LLQ12" s="502"/>
      <c r="LLR12" s="502"/>
      <c r="LLS12" s="502"/>
      <c r="LLT12" s="502"/>
      <c r="LLU12" s="502"/>
      <c r="LLV12" s="502"/>
      <c r="LLW12" s="502"/>
      <c r="LLX12" s="502"/>
      <c r="LLY12" s="502"/>
      <c r="LLZ12" s="502"/>
      <c r="LMA12" s="502"/>
      <c r="LMB12" s="502"/>
      <c r="LMC12" s="502"/>
      <c r="LMD12" s="502"/>
      <c r="LME12" s="502"/>
      <c r="LMF12" s="502"/>
      <c r="LMG12" s="502"/>
      <c r="LMH12" s="502"/>
      <c r="LMI12" s="502"/>
      <c r="LMJ12" s="502"/>
      <c r="LMK12" s="502"/>
      <c r="LML12" s="502"/>
      <c r="LMM12" s="502"/>
      <c r="LMN12" s="502"/>
      <c r="LMO12" s="502"/>
      <c r="LMP12" s="502"/>
      <c r="LMQ12" s="502"/>
      <c r="LMR12" s="502"/>
      <c r="LMS12" s="502"/>
      <c r="LMT12" s="502"/>
      <c r="LMU12" s="502"/>
      <c r="LMV12" s="502"/>
      <c r="LMW12" s="502"/>
      <c r="LMX12" s="502"/>
      <c r="LMY12" s="502"/>
      <c r="LMZ12" s="502"/>
      <c r="LNA12" s="502"/>
      <c r="LNB12" s="502"/>
      <c r="LNC12" s="502"/>
      <c r="LND12" s="502"/>
      <c r="LNE12" s="502"/>
      <c r="LNF12" s="502"/>
      <c r="LNG12" s="502"/>
      <c r="LNH12" s="502"/>
      <c r="LNI12" s="502"/>
      <c r="LNJ12" s="502"/>
      <c r="LNK12" s="502"/>
      <c r="LNL12" s="502"/>
      <c r="LNM12" s="502"/>
      <c r="LNN12" s="502"/>
      <c r="LNO12" s="502"/>
      <c r="LNP12" s="502"/>
      <c r="LNQ12" s="502"/>
      <c r="LNR12" s="502"/>
      <c r="LNS12" s="502"/>
      <c r="LNT12" s="502"/>
      <c r="LNU12" s="502"/>
      <c r="LNV12" s="502"/>
      <c r="LNW12" s="502"/>
      <c r="LNX12" s="502"/>
      <c r="LNY12" s="502"/>
      <c r="LNZ12" s="502"/>
      <c r="LOA12" s="502"/>
      <c r="LOB12" s="502"/>
      <c r="LOC12" s="502"/>
      <c r="LOD12" s="502"/>
      <c r="LOE12" s="502"/>
      <c r="LOF12" s="502"/>
      <c r="LOG12" s="502"/>
      <c r="LOH12" s="502"/>
      <c r="LOI12" s="502"/>
      <c r="LOJ12" s="502"/>
      <c r="LOK12" s="502"/>
      <c r="LOL12" s="502"/>
      <c r="LOM12" s="502"/>
      <c r="LON12" s="502"/>
      <c r="LOO12" s="502"/>
      <c r="LOP12" s="502"/>
      <c r="LOQ12" s="502"/>
      <c r="LOR12" s="502"/>
      <c r="LOS12" s="502"/>
      <c r="LOT12" s="502"/>
      <c r="LOU12" s="502"/>
      <c r="LOV12" s="502"/>
      <c r="LOW12" s="502"/>
      <c r="LOX12" s="502"/>
      <c r="LOY12" s="502"/>
      <c r="LOZ12" s="502"/>
      <c r="LPA12" s="502"/>
      <c r="LPB12" s="502"/>
      <c r="LPC12" s="502"/>
      <c r="LPD12" s="502"/>
      <c r="LPE12" s="502"/>
      <c r="LPF12" s="502"/>
      <c r="LPG12" s="502"/>
      <c r="LPH12" s="502"/>
      <c r="LPI12" s="502"/>
      <c r="LPJ12" s="502"/>
      <c r="LPK12" s="502"/>
      <c r="LPL12" s="502"/>
      <c r="LPM12" s="502"/>
      <c r="LPN12" s="502"/>
      <c r="LPO12" s="502"/>
      <c r="LPP12" s="502"/>
      <c r="LPQ12" s="502"/>
      <c r="LPR12" s="502"/>
      <c r="LPS12" s="502"/>
      <c r="LPT12" s="502"/>
      <c r="LPU12" s="502"/>
      <c r="LPV12" s="502"/>
      <c r="LPW12" s="502"/>
      <c r="LPX12" s="502"/>
      <c r="LPY12" s="502"/>
      <c r="LPZ12" s="502"/>
      <c r="LQA12" s="502"/>
      <c r="LQB12" s="502"/>
      <c r="LQC12" s="502"/>
      <c r="LQD12" s="502"/>
      <c r="LQE12" s="502"/>
      <c r="LQF12" s="502"/>
      <c r="LQG12" s="502"/>
      <c r="LQH12" s="502"/>
      <c r="LQI12" s="502"/>
      <c r="LQJ12" s="502"/>
      <c r="LQK12" s="502"/>
      <c r="LQL12" s="502"/>
      <c r="LQM12" s="502"/>
      <c r="LQN12" s="502"/>
      <c r="LQO12" s="502"/>
      <c r="LQP12" s="502"/>
      <c r="LQQ12" s="502"/>
      <c r="LQR12" s="502"/>
      <c r="LQS12" s="502"/>
      <c r="LQT12" s="502"/>
      <c r="LQU12" s="502"/>
      <c r="LQV12" s="502"/>
      <c r="LQW12" s="502"/>
      <c r="LQX12" s="502"/>
      <c r="LQY12" s="502"/>
      <c r="LQZ12" s="502"/>
      <c r="LRA12" s="502"/>
      <c r="LRB12" s="502"/>
      <c r="LRC12" s="502"/>
      <c r="LRD12" s="502"/>
      <c r="LRE12" s="502"/>
      <c r="LRF12" s="502"/>
      <c r="LRG12" s="502"/>
      <c r="LRH12" s="502"/>
      <c r="LRI12" s="502"/>
      <c r="LRJ12" s="502"/>
      <c r="LRK12" s="502"/>
      <c r="LRL12" s="502"/>
      <c r="LRM12" s="502"/>
      <c r="LRN12" s="502"/>
      <c r="LRO12" s="502"/>
      <c r="LRP12" s="502"/>
      <c r="LRQ12" s="502"/>
      <c r="LRR12" s="502"/>
      <c r="LRS12" s="502"/>
      <c r="LRT12" s="502"/>
      <c r="LRU12" s="502"/>
      <c r="LRV12" s="502"/>
      <c r="LRW12" s="502"/>
      <c r="LRX12" s="502"/>
      <c r="LRY12" s="502"/>
      <c r="LRZ12" s="502"/>
      <c r="LSA12" s="502"/>
      <c r="LSB12" s="502"/>
      <c r="LSC12" s="502"/>
      <c r="LSD12" s="502"/>
      <c r="LSE12" s="502"/>
      <c r="LSF12" s="502"/>
      <c r="LSG12" s="502"/>
      <c r="LSH12" s="502"/>
      <c r="LSI12" s="502"/>
      <c r="LSJ12" s="502"/>
      <c r="LSK12" s="502"/>
      <c r="LSL12" s="502"/>
      <c r="LSM12" s="502"/>
      <c r="LSN12" s="502"/>
      <c r="LSO12" s="502"/>
      <c r="LSP12" s="502"/>
      <c r="LSQ12" s="502"/>
      <c r="LSR12" s="502"/>
      <c r="LSS12" s="502"/>
      <c r="LST12" s="502"/>
      <c r="LSU12" s="502"/>
      <c r="LSV12" s="502"/>
      <c r="LSW12" s="502"/>
      <c r="LSX12" s="502"/>
      <c r="LSY12" s="502"/>
      <c r="LSZ12" s="502"/>
      <c r="LTA12" s="502"/>
      <c r="LTB12" s="502"/>
      <c r="LTC12" s="502"/>
      <c r="LTD12" s="502"/>
      <c r="LTE12" s="502"/>
      <c r="LTF12" s="502"/>
      <c r="LTG12" s="502"/>
      <c r="LTH12" s="502"/>
      <c r="LTI12" s="502"/>
      <c r="LTJ12" s="502"/>
      <c r="LTK12" s="502"/>
      <c r="LTL12" s="502"/>
      <c r="LTM12" s="502"/>
      <c r="LTN12" s="502"/>
      <c r="LTO12" s="502"/>
      <c r="LTP12" s="502"/>
      <c r="LTQ12" s="502"/>
      <c r="LTR12" s="502"/>
      <c r="LTS12" s="502"/>
      <c r="LTT12" s="502"/>
      <c r="LTU12" s="502"/>
      <c r="LTV12" s="502"/>
      <c r="LTW12" s="502"/>
      <c r="LTX12" s="502"/>
      <c r="LTY12" s="502"/>
      <c r="LTZ12" s="502"/>
      <c r="LUA12" s="502"/>
      <c r="LUB12" s="502"/>
      <c r="LUC12" s="502"/>
      <c r="LUD12" s="502"/>
      <c r="LUE12" s="502"/>
      <c r="LUF12" s="502"/>
      <c r="LUG12" s="502"/>
      <c r="LUH12" s="502"/>
      <c r="LUI12" s="502"/>
      <c r="LUJ12" s="502"/>
      <c r="LUK12" s="502"/>
      <c r="LUL12" s="502"/>
      <c r="LUM12" s="502"/>
      <c r="LUN12" s="502"/>
      <c r="LUO12" s="502"/>
      <c r="LUP12" s="502"/>
      <c r="LUQ12" s="502"/>
      <c r="LUR12" s="502"/>
      <c r="LUS12" s="502"/>
      <c r="LUT12" s="502"/>
      <c r="LUU12" s="502"/>
      <c r="LUV12" s="502"/>
      <c r="LUW12" s="502"/>
      <c r="LUX12" s="502"/>
      <c r="LUY12" s="502"/>
      <c r="LUZ12" s="502"/>
      <c r="LVA12" s="502"/>
      <c r="LVB12" s="502"/>
      <c r="LVC12" s="502"/>
      <c r="LVD12" s="502"/>
      <c r="LVE12" s="502"/>
      <c r="LVF12" s="502"/>
      <c r="LVG12" s="502"/>
      <c r="LVH12" s="502"/>
      <c r="LVI12" s="502"/>
      <c r="LVJ12" s="502"/>
      <c r="LVK12" s="502"/>
      <c r="LVL12" s="502"/>
      <c r="LVM12" s="502"/>
      <c r="LVN12" s="502"/>
      <c r="LVO12" s="502"/>
      <c r="LVP12" s="502"/>
      <c r="LVQ12" s="502"/>
      <c r="LVR12" s="502"/>
      <c r="LVS12" s="502"/>
      <c r="LVT12" s="502"/>
      <c r="LVU12" s="502"/>
      <c r="LVV12" s="502"/>
      <c r="LVW12" s="502"/>
      <c r="LVX12" s="502"/>
      <c r="LVY12" s="502"/>
      <c r="LVZ12" s="502"/>
      <c r="LWA12" s="502"/>
      <c r="LWB12" s="502"/>
      <c r="LWC12" s="502"/>
      <c r="LWD12" s="502"/>
      <c r="LWE12" s="502"/>
      <c r="LWF12" s="502"/>
      <c r="LWG12" s="502"/>
      <c r="LWH12" s="502"/>
      <c r="LWI12" s="502"/>
      <c r="LWJ12" s="502"/>
      <c r="LWK12" s="502"/>
      <c r="LWL12" s="502"/>
      <c r="LWM12" s="502"/>
      <c r="LWN12" s="502"/>
      <c r="LWO12" s="502"/>
      <c r="LWP12" s="502"/>
      <c r="LWQ12" s="502"/>
      <c r="LWR12" s="502"/>
      <c r="LWS12" s="502"/>
      <c r="LWT12" s="502"/>
      <c r="LWU12" s="502"/>
      <c r="LWV12" s="502"/>
      <c r="LWW12" s="502"/>
      <c r="LWX12" s="502"/>
      <c r="LWY12" s="502"/>
      <c r="LWZ12" s="502"/>
      <c r="LXA12" s="502"/>
      <c r="LXB12" s="502"/>
      <c r="LXC12" s="502"/>
      <c r="LXD12" s="502"/>
      <c r="LXE12" s="502"/>
      <c r="LXF12" s="502"/>
      <c r="LXG12" s="502"/>
      <c r="LXH12" s="502"/>
      <c r="LXI12" s="502"/>
      <c r="LXJ12" s="502"/>
      <c r="LXK12" s="502"/>
      <c r="LXL12" s="502"/>
      <c r="LXM12" s="502"/>
      <c r="LXN12" s="502"/>
      <c r="LXO12" s="502"/>
      <c r="LXP12" s="502"/>
      <c r="LXQ12" s="502"/>
      <c r="LXR12" s="502"/>
      <c r="LXS12" s="502"/>
      <c r="LXT12" s="502"/>
      <c r="LXU12" s="502"/>
      <c r="LXV12" s="502"/>
      <c r="LXW12" s="502"/>
      <c r="LXX12" s="502"/>
      <c r="LXY12" s="502"/>
      <c r="LXZ12" s="502"/>
      <c r="LYA12" s="502"/>
      <c r="LYB12" s="502"/>
      <c r="LYC12" s="502"/>
      <c r="LYD12" s="502"/>
      <c r="LYE12" s="502"/>
      <c r="LYF12" s="502"/>
      <c r="LYG12" s="502"/>
      <c r="LYH12" s="502"/>
      <c r="LYI12" s="502"/>
      <c r="LYJ12" s="502"/>
      <c r="LYK12" s="502"/>
      <c r="LYL12" s="502"/>
      <c r="LYM12" s="502"/>
      <c r="LYN12" s="502"/>
      <c r="LYO12" s="502"/>
      <c r="LYP12" s="502"/>
      <c r="LYQ12" s="502"/>
      <c r="LYR12" s="502"/>
      <c r="LYS12" s="502"/>
      <c r="LYT12" s="502"/>
      <c r="LYU12" s="502"/>
      <c r="LYV12" s="502"/>
      <c r="LYW12" s="502"/>
      <c r="LYX12" s="502"/>
      <c r="LYY12" s="502"/>
      <c r="LYZ12" s="502"/>
      <c r="LZA12" s="502"/>
      <c r="LZB12" s="502"/>
      <c r="LZC12" s="502"/>
      <c r="LZD12" s="502"/>
      <c r="LZE12" s="502"/>
      <c r="LZF12" s="502"/>
      <c r="LZG12" s="502"/>
      <c r="LZH12" s="502"/>
      <c r="LZI12" s="502"/>
      <c r="LZJ12" s="502"/>
      <c r="LZK12" s="502"/>
      <c r="LZL12" s="502"/>
      <c r="LZM12" s="502"/>
      <c r="LZN12" s="502"/>
      <c r="LZO12" s="502"/>
      <c r="LZP12" s="502"/>
      <c r="LZQ12" s="502"/>
      <c r="LZR12" s="502"/>
      <c r="LZS12" s="502"/>
      <c r="LZT12" s="502"/>
      <c r="LZU12" s="502"/>
      <c r="LZV12" s="502"/>
      <c r="LZW12" s="502"/>
      <c r="LZX12" s="502"/>
      <c r="LZY12" s="502"/>
      <c r="LZZ12" s="502"/>
      <c r="MAA12" s="502"/>
      <c r="MAB12" s="502"/>
      <c r="MAC12" s="502"/>
      <c r="MAD12" s="502"/>
      <c r="MAE12" s="502"/>
      <c r="MAF12" s="502"/>
      <c r="MAG12" s="502"/>
      <c r="MAH12" s="502"/>
      <c r="MAI12" s="502"/>
      <c r="MAJ12" s="502"/>
      <c r="MAK12" s="502"/>
      <c r="MAL12" s="502"/>
      <c r="MAM12" s="502"/>
      <c r="MAN12" s="502"/>
      <c r="MAO12" s="502"/>
      <c r="MAP12" s="502"/>
      <c r="MAQ12" s="502"/>
      <c r="MAR12" s="502"/>
      <c r="MAS12" s="502"/>
      <c r="MAT12" s="502"/>
      <c r="MAU12" s="502"/>
      <c r="MAV12" s="502"/>
      <c r="MAW12" s="502"/>
      <c r="MAX12" s="502"/>
      <c r="MAY12" s="502"/>
      <c r="MAZ12" s="502"/>
      <c r="MBA12" s="502"/>
      <c r="MBB12" s="502"/>
      <c r="MBC12" s="502"/>
      <c r="MBD12" s="502"/>
      <c r="MBE12" s="502"/>
      <c r="MBF12" s="502"/>
      <c r="MBG12" s="502"/>
      <c r="MBH12" s="502"/>
      <c r="MBI12" s="502"/>
      <c r="MBJ12" s="502"/>
      <c r="MBK12" s="502"/>
      <c r="MBL12" s="502"/>
      <c r="MBM12" s="502"/>
      <c r="MBN12" s="502"/>
      <c r="MBO12" s="502"/>
      <c r="MBP12" s="502"/>
      <c r="MBQ12" s="502"/>
      <c r="MBR12" s="502"/>
      <c r="MBS12" s="502"/>
      <c r="MBT12" s="502"/>
      <c r="MBU12" s="502"/>
      <c r="MBV12" s="502"/>
      <c r="MBW12" s="502"/>
      <c r="MBX12" s="502"/>
      <c r="MBY12" s="502"/>
      <c r="MBZ12" s="502"/>
      <c r="MCA12" s="502"/>
      <c r="MCB12" s="502"/>
      <c r="MCC12" s="502"/>
      <c r="MCD12" s="502"/>
      <c r="MCE12" s="502"/>
      <c r="MCF12" s="502"/>
      <c r="MCG12" s="502"/>
      <c r="MCH12" s="502"/>
      <c r="MCI12" s="502"/>
      <c r="MCJ12" s="502"/>
      <c r="MCK12" s="502"/>
      <c r="MCL12" s="502"/>
      <c r="MCM12" s="502"/>
      <c r="MCN12" s="502"/>
      <c r="MCO12" s="502"/>
      <c r="MCP12" s="502"/>
      <c r="MCQ12" s="502"/>
      <c r="MCR12" s="502"/>
      <c r="MCS12" s="502"/>
      <c r="MCT12" s="502"/>
      <c r="MCU12" s="502"/>
      <c r="MCV12" s="502"/>
      <c r="MCW12" s="502"/>
      <c r="MCX12" s="502"/>
      <c r="MCY12" s="502"/>
      <c r="MCZ12" s="502"/>
      <c r="MDA12" s="502"/>
      <c r="MDB12" s="502"/>
      <c r="MDC12" s="502"/>
      <c r="MDD12" s="502"/>
      <c r="MDE12" s="502"/>
      <c r="MDF12" s="502"/>
      <c r="MDG12" s="502"/>
      <c r="MDH12" s="502"/>
      <c r="MDI12" s="502"/>
      <c r="MDJ12" s="502"/>
      <c r="MDK12" s="502"/>
      <c r="MDL12" s="502"/>
      <c r="MDM12" s="502"/>
      <c r="MDN12" s="502"/>
      <c r="MDO12" s="502"/>
      <c r="MDP12" s="502"/>
      <c r="MDQ12" s="502"/>
      <c r="MDR12" s="502"/>
      <c r="MDS12" s="502"/>
      <c r="MDT12" s="502"/>
      <c r="MDU12" s="502"/>
      <c r="MDV12" s="502"/>
      <c r="MDW12" s="502"/>
      <c r="MDX12" s="502"/>
      <c r="MDY12" s="502"/>
      <c r="MDZ12" s="502"/>
      <c r="MEA12" s="502"/>
      <c r="MEB12" s="502"/>
      <c r="MEC12" s="502"/>
      <c r="MED12" s="502"/>
      <c r="MEE12" s="502"/>
      <c r="MEF12" s="502"/>
      <c r="MEG12" s="502"/>
      <c r="MEH12" s="502"/>
      <c r="MEI12" s="502"/>
      <c r="MEJ12" s="502"/>
      <c r="MEK12" s="502"/>
      <c r="MEL12" s="502"/>
      <c r="MEM12" s="502"/>
      <c r="MEN12" s="502"/>
      <c r="MEO12" s="502"/>
      <c r="MEP12" s="502"/>
      <c r="MEQ12" s="502"/>
      <c r="MER12" s="502"/>
      <c r="MES12" s="502"/>
      <c r="MET12" s="502"/>
      <c r="MEU12" s="502"/>
      <c r="MEV12" s="502"/>
      <c r="MEW12" s="502"/>
      <c r="MEX12" s="502"/>
      <c r="MEY12" s="502"/>
      <c r="MEZ12" s="502"/>
      <c r="MFA12" s="502"/>
      <c r="MFB12" s="502"/>
      <c r="MFC12" s="502"/>
      <c r="MFD12" s="502"/>
      <c r="MFE12" s="502"/>
      <c r="MFF12" s="502"/>
      <c r="MFG12" s="502"/>
      <c r="MFH12" s="502"/>
      <c r="MFI12" s="502"/>
      <c r="MFJ12" s="502"/>
      <c r="MFK12" s="502"/>
      <c r="MFL12" s="502"/>
      <c r="MFM12" s="502"/>
      <c r="MFN12" s="502"/>
      <c r="MFO12" s="502"/>
      <c r="MFP12" s="502"/>
      <c r="MFQ12" s="502"/>
      <c r="MFR12" s="502"/>
      <c r="MFS12" s="502"/>
      <c r="MFT12" s="502"/>
      <c r="MFU12" s="502"/>
      <c r="MFV12" s="502"/>
      <c r="MFW12" s="502"/>
      <c r="MFX12" s="502"/>
      <c r="MFY12" s="502"/>
      <c r="MFZ12" s="502"/>
      <c r="MGA12" s="502"/>
      <c r="MGB12" s="502"/>
      <c r="MGC12" s="502"/>
      <c r="MGD12" s="502"/>
      <c r="MGE12" s="502"/>
      <c r="MGF12" s="502"/>
      <c r="MGG12" s="502"/>
      <c r="MGH12" s="502"/>
      <c r="MGI12" s="502"/>
      <c r="MGJ12" s="502"/>
      <c r="MGK12" s="502"/>
      <c r="MGL12" s="502"/>
      <c r="MGM12" s="502"/>
      <c r="MGN12" s="502"/>
      <c r="MGO12" s="502"/>
      <c r="MGP12" s="502"/>
      <c r="MGQ12" s="502"/>
      <c r="MGR12" s="502"/>
      <c r="MGS12" s="502"/>
      <c r="MGT12" s="502"/>
      <c r="MGU12" s="502"/>
      <c r="MGV12" s="502"/>
      <c r="MGW12" s="502"/>
      <c r="MGX12" s="502"/>
      <c r="MGY12" s="502"/>
      <c r="MGZ12" s="502"/>
      <c r="MHA12" s="502"/>
      <c r="MHB12" s="502"/>
      <c r="MHC12" s="502"/>
      <c r="MHD12" s="502"/>
      <c r="MHE12" s="502"/>
      <c r="MHF12" s="502"/>
      <c r="MHG12" s="502"/>
      <c r="MHH12" s="502"/>
      <c r="MHI12" s="502"/>
      <c r="MHJ12" s="502"/>
      <c r="MHK12" s="502"/>
      <c r="MHL12" s="502"/>
      <c r="MHM12" s="502"/>
      <c r="MHN12" s="502"/>
      <c r="MHO12" s="502"/>
      <c r="MHP12" s="502"/>
      <c r="MHQ12" s="502"/>
      <c r="MHR12" s="502"/>
      <c r="MHS12" s="502"/>
      <c r="MHT12" s="502"/>
      <c r="MHU12" s="502"/>
      <c r="MHV12" s="502"/>
      <c r="MHW12" s="502"/>
      <c r="MHX12" s="502"/>
      <c r="MHY12" s="502"/>
      <c r="MHZ12" s="502"/>
      <c r="MIA12" s="502"/>
      <c r="MIB12" s="502"/>
      <c r="MIC12" s="502"/>
      <c r="MID12" s="502"/>
      <c r="MIE12" s="502"/>
      <c r="MIF12" s="502"/>
      <c r="MIG12" s="502"/>
      <c r="MIH12" s="502"/>
      <c r="MII12" s="502"/>
      <c r="MIJ12" s="502"/>
      <c r="MIK12" s="502"/>
      <c r="MIL12" s="502"/>
      <c r="MIM12" s="502"/>
      <c r="MIN12" s="502"/>
      <c r="MIO12" s="502"/>
      <c r="MIP12" s="502"/>
      <c r="MIQ12" s="502"/>
      <c r="MIR12" s="502"/>
      <c r="MIS12" s="502"/>
      <c r="MIT12" s="502"/>
      <c r="MIU12" s="502"/>
      <c r="MIV12" s="502"/>
      <c r="MIW12" s="502"/>
      <c r="MIX12" s="502"/>
      <c r="MIY12" s="502"/>
      <c r="MIZ12" s="502"/>
      <c r="MJA12" s="502"/>
      <c r="MJB12" s="502"/>
      <c r="MJC12" s="502"/>
      <c r="MJD12" s="502"/>
      <c r="MJE12" s="502"/>
      <c r="MJF12" s="502"/>
      <c r="MJG12" s="502"/>
      <c r="MJH12" s="502"/>
      <c r="MJI12" s="502"/>
      <c r="MJJ12" s="502"/>
      <c r="MJK12" s="502"/>
      <c r="MJL12" s="502"/>
      <c r="MJM12" s="502"/>
      <c r="MJN12" s="502"/>
      <c r="MJO12" s="502"/>
      <c r="MJP12" s="502"/>
      <c r="MJQ12" s="502"/>
      <c r="MJR12" s="502"/>
      <c r="MJS12" s="502"/>
      <c r="MJT12" s="502"/>
      <c r="MJU12" s="502"/>
      <c r="MJV12" s="502"/>
      <c r="MJW12" s="502"/>
      <c r="MJX12" s="502"/>
      <c r="MJY12" s="502"/>
      <c r="MJZ12" s="502"/>
      <c r="MKA12" s="502"/>
      <c r="MKB12" s="502"/>
      <c r="MKC12" s="502"/>
      <c r="MKD12" s="502"/>
      <c r="MKE12" s="502"/>
      <c r="MKF12" s="502"/>
      <c r="MKG12" s="502"/>
      <c r="MKH12" s="502"/>
      <c r="MKI12" s="502"/>
      <c r="MKJ12" s="502"/>
      <c r="MKK12" s="502"/>
      <c r="MKL12" s="502"/>
      <c r="MKM12" s="502"/>
      <c r="MKN12" s="502"/>
      <c r="MKO12" s="502"/>
      <c r="MKP12" s="502"/>
      <c r="MKQ12" s="502"/>
      <c r="MKR12" s="502"/>
      <c r="MKS12" s="502"/>
      <c r="MKT12" s="502"/>
      <c r="MKU12" s="502"/>
      <c r="MKV12" s="502"/>
      <c r="MKW12" s="502"/>
      <c r="MKX12" s="502"/>
      <c r="MKY12" s="502"/>
      <c r="MKZ12" s="502"/>
      <c r="MLA12" s="502"/>
      <c r="MLB12" s="502"/>
      <c r="MLC12" s="502"/>
      <c r="MLD12" s="502"/>
      <c r="MLE12" s="502"/>
      <c r="MLF12" s="502"/>
      <c r="MLG12" s="502"/>
      <c r="MLH12" s="502"/>
      <c r="MLI12" s="502"/>
      <c r="MLJ12" s="502"/>
      <c r="MLK12" s="502"/>
      <c r="MLL12" s="502"/>
      <c r="MLM12" s="502"/>
      <c r="MLN12" s="502"/>
      <c r="MLO12" s="502"/>
      <c r="MLP12" s="502"/>
      <c r="MLQ12" s="502"/>
      <c r="MLR12" s="502"/>
      <c r="MLS12" s="502"/>
      <c r="MLT12" s="502"/>
      <c r="MLU12" s="502"/>
      <c r="MLV12" s="502"/>
      <c r="MLW12" s="502"/>
      <c r="MLX12" s="502"/>
      <c r="MLY12" s="502"/>
      <c r="MLZ12" s="502"/>
      <c r="MMA12" s="502"/>
      <c r="MMB12" s="502"/>
      <c r="MMC12" s="502"/>
      <c r="MMD12" s="502"/>
      <c r="MME12" s="502"/>
      <c r="MMF12" s="502"/>
      <c r="MMG12" s="502"/>
      <c r="MMH12" s="502"/>
      <c r="MMI12" s="502"/>
      <c r="MMJ12" s="502"/>
      <c r="MMK12" s="502"/>
      <c r="MML12" s="502"/>
      <c r="MMM12" s="502"/>
      <c r="MMN12" s="502"/>
      <c r="MMO12" s="502"/>
      <c r="MMP12" s="502"/>
      <c r="MMQ12" s="502"/>
      <c r="MMR12" s="502"/>
      <c r="MMS12" s="502"/>
      <c r="MMT12" s="502"/>
      <c r="MMU12" s="502"/>
      <c r="MMV12" s="502"/>
      <c r="MMW12" s="502"/>
      <c r="MMX12" s="502"/>
      <c r="MMY12" s="502"/>
      <c r="MMZ12" s="502"/>
      <c r="MNA12" s="502"/>
      <c r="MNB12" s="502"/>
      <c r="MNC12" s="502"/>
      <c r="MND12" s="502"/>
      <c r="MNE12" s="502"/>
      <c r="MNF12" s="502"/>
      <c r="MNG12" s="502"/>
      <c r="MNH12" s="502"/>
      <c r="MNI12" s="502"/>
      <c r="MNJ12" s="502"/>
      <c r="MNK12" s="502"/>
      <c r="MNL12" s="502"/>
      <c r="MNM12" s="502"/>
      <c r="MNN12" s="502"/>
      <c r="MNO12" s="502"/>
      <c r="MNP12" s="502"/>
      <c r="MNQ12" s="502"/>
      <c r="MNR12" s="502"/>
      <c r="MNS12" s="502"/>
      <c r="MNT12" s="502"/>
      <c r="MNU12" s="502"/>
      <c r="MNV12" s="502"/>
      <c r="MNW12" s="502"/>
      <c r="MNX12" s="502"/>
      <c r="MNY12" s="502"/>
      <c r="MNZ12" s="502"/>
      <c r="MOA12" s="502"/>
      <c r="MOB12" s="502"/>
      <c r="MOC12" s="502"/>
      <c r="MOD12" s="502"/>
      <c r="MOE12" s="502"/>
      <c r="MOF12" s="502"/>
      <c r="MOG12" s="502"/>
      <c r="MOH12" s="502"/>
      <c r="MOI12" s="502"/>
      <c r="MOJ12" s="502"/>
      <c r="MOK12" s="502"/>
      <c r="MOL12" s="502"/>
      <c r="MOM12" s="502"/>
      <c r="MON12" s="502"/>
      <c r="MOO12" s="502"/>
      <c r="MOP12" s="502"/>
      <c r="MOQ12" s="502"/>
      <c r="MOR12" s="502"/>
      <c r="MOS12" s="502"/>
      <c r="MOT12" s="502"/>
      <c r="MOU12" s="502"/>
      <c r="MOV12" s="502"/>
      <c r="MOW12" s="502"/>
      <c r="MOX12" s="502"/>
      <c r="MOY12" s="502"/>
      <c r="MOZ12" s="502"/>
      <c r="MPA12" s="502"/>
      <c r="MPB12" s="502"/>
      <c r="MPC12" s="502"/>
      <c r="MPD12" s="502"/>
      <c r="MPE12" s="502"/>
      <c r="MPF12" s="502"/>
      <c r="MPG12" s="502"/>
      <c r="MPH12" s="502"/>
      <c r="MPI12" s="502"/>
      <c r="MPJ12" s="502"/>
      <c r="MPK12" s="502"/>
      <c r="MPL12" s="502"/>
      <c r="MPM12" s="502"/>
      <c r="MPN12" s="502"/>
      <c r="MPO12" s="502"/>
      <c r="MPP12" s="502"/>
      <c r="MPQ12" s="502"/>
      <c r="MPR12" s="502"/>
      <c r="MPS12" s="502"/>
      <c r="MPT12" s="502"/>
      <c r="MPU12" s="502"/>
      <c r="MPV12" s="502"/>
      <c r="MPW12" s="502"/>
      <c r="MPX12" s="502"/>
      <c r="MPY12" s="502"/>
      <c r="MPZ12" s="502"/>
      <c r="MQA12" s="502"/>
      <c r="MQB12" s="502"/>
      <c r="MQC12" s="502"/>
      <c r="MQD12" s="502"/>
      <c r="MQE12" s="502"/>
      <c r="MQF12" s="502"/>
      <c r="MQG12" s="502"/>
      <c r="MQH12" s="502"/>
      <c r="MQI12" s="502"/>
      <c r="MQJ12" s="502"/>
      <c r="MQK12" s="502"/>
      <c r="MQL12" s="502"/>
      <c r="MQM12" s="502"/>
      <c r="MQN12" s="502"/>
      <c r="MQO12" s="502"/>
      <c r="MQP12" s="502"/>
      <c r="MQQ12" s="502"/>
      <c r="MQR12" s="502"/>
      <c r="MQS12" s="502"/>
      <c r="MQT12" s="502"/>
      <c r="MQU12" s="502"/>
      <c r="MQV12" s="502"/>
      <c r="MQW12" s="502"/>
      <c r="MQX12" s="502"/>
      <c r="MQY12" s="502"/>
      <c r="MQZ12" s="502"/>
      <c r="MRA12" s="502"/>
      <c r="MRB12" s="502"/>
      <c r="MRC12" s="502"/>
      <c r="MRD12" s="502"/>
      <c r="MRE12" s="502"/>
      <c r="MRF12" s="502"/>
      <c r="MRG12" s="502"/>
      <c r="MRH12" s="502"/>
      <c r="MRI12" s="502"/>
      <c r="MRJ12" s="502"/>
      <c r="MRK12" s="502"/>
      <c r="MRL12" s="502"/>
      <c r="MRM12" s="502"/>
      <c r="MRN12" s="502"/>
      <c r="MRO12" s="502"/>
      <c r="MRP12" s="502"/>
      <c r="MRQ12" s="502"/>
      <c r="MRR12" s="502"/>
      <c r="MRS12" s="502"/>
      <c r="MRT12" s="502"/>
      <c r="MRU12" s="502"/>
      <c r="MRV12" s="502"/>
      <c r="MRW12" s="502"/>
      <c r="MRX12" s="502"/>
      <c r="MRY12" s="502"/>
      <c r="MRZ12" s="502"/>
      <c r="MSA12" s="502"/>
      <c r="MSB12" s="502"/>
      <c r="MSC12" s="502"/>
      <c r="MSD12" s="502"/>
      <c r="MSE12" s="502"/>
      <c r="MSF12" s="502"/>
      <c r="MSG12" s="502"/>
      <c r="MSH12" s="502"/>
      <c r="MSI12" s="502"/>
      <c r="MSJ12" s="502"/>
      <c r="MSK12" s="502"/>
      <c r="MSL12" s="502"/>
      <c r="MSM12" s="502"/>
      <c r="MSN12" s="502"/>
      <c r="MSO12" s="502"/>
      <c r="MSP12" s="502"/>
      <c r="MSQ12" s="502"/>
      <c r="MSR12" s="502"/>
      <c r="MSS12" s="502"/>
      <c r="MST12" s="502"/>
      <c r="MSU12" s="502"/>
      <c r="MSV12" s="502"/>
      <c r="MSW12" s="502"/>
      <c r="MSX12" s="502"/>
      <c r="MSY12" s="502"/>
      <c r="MSZ12" s="502"/>
      <c r="MTA12" s="502"/>
      <c r="MTB12" s="502"/>
      <c r="MTC12" s="502"/>
      <c r="MTD12" s="502"/>
      <c r="MTE12" s="502"/>
      <c r="MTF12" s="502"/>
      <c r="MTG12" s="502"/>
      <c r="MTH12" s="502"/>
      <c r="MTI12" s="502"/>
      <c r="MTJ12" s="502"/>
      <c r="MTK12" s="502"/>
      <c r="MTL12" s="502"/>
      <c r="MTM12" s="502"/>
      <c r="MTN12" s="502"/>
      <c r="MTO12" s="502"/>
      <c r="MTP12" s="502"/>
      <c r="MTQ12" s="502"/>
      <c r="MTR12" s="502"/>
      <c r="MTS12" s="502"/>
      <c r="MTT12" s="502"/>
      <c r="MTU12" s="502"/>
      <c r="MTV12" s="502"/>
      <c r="MTW12" s="502"/>
      <c r="MTX12" s="502"/>
      <c r="MTY12" s="502"/>
      <c r="MTZ12" s="502"/>
      <c r="MUA12" s="502"/>
      <c r="MUB12" s="502"/>
      <c r="MUC12" s="502"/>
      <c r="MUD12" s="502"/>
      <c r="MUE12" s="502"/>
      <c r="MUF12" s="502"/>
      <c r="MUG12" s="502"/>
      <c r="MUH12" s="502"/>
      <c r="MUI12" s="502"/>
      <c r="MUJ12" s="502"/>
      <c r="MUK12" s="502"/>
      <c r="MUL12" s="502"/>
      <c r="MUM12" s="502"/>
      <c r="MUN12" s="502"/>
      <c r="MUO12" s="502"/>
      <c r="MUP12" s="502"/>
      <c r="MUQ12" s="502"/>
      <c r="MUR12" s="502"/>
      <c r="MUS12" s="502"/>
      <c r="MUT12" s="502"/>
      <c r="MUU12" s="502"/>
      <c r="MUV12" s="502"/>
      <c r="MUW12" s="502"/>
      <c r="MUX12" s="502"/>
      <c r="MUY12" s="502"/>
      <c r="MUZ12" s="502"/>
      <c r="MVA12" s="502"/>
      <c r="MVB12" s="502"/>
      <c r="MVC12" s="502"/>
      <c r="MVD12" s="502"/>
      <c r="MVE12" s="502"/>
      <c r="MVF12" s="502"/>
      <c r="MVG12" s="502"/>
      <c r="MVH12" s="502"/>
      <c r="MVI12" s="502"/>
      <c r="MVJ12" s="502"/>
      <c r="MVK12" s="502"/>
      <c r="MVL12" s="502"/>
      <c r="MVM12" s="502"/>
      <c r="MVN12" s="502"/>
      <c r="MVO12" s="502"/>
      <c r="MVP12" s="502"/>
      <c r="MVQ12" s="502"/>
      <c r="MVR12" s="502"/>
      <c r="MVS12" s="502"/>
      <c r="MVT12" s="502"/>
      <c r="MVU12" s="502"/>
      <c r="MVV12" s="502"/>
      <c r="MVW12" s="502"/>
      <c r="MVX12" s="502"/>
      <c r="MVY12" s="502"/>
      <c r="MVZ12" s="502"/>
      <c r="MWA12" s="502"/>
      <c r="MWB12" s="502"/>
      <c r="MWC12" s="502"/>
      <c r="MWD12" s="502"/>
      <c r="MWE12" s="502"/>
      <c r="MWF12" s="502"/>
      <c r="MWG12" s="502"/>
      <c r="MWH12" s="502"/>
      <c r="MWI12" s="502"/>
      <c r="MWJ12" s="502"/>
      <c r="MWK12" s="502"/>
      <c r="MWL12" s="502"/>
      <c r="MWM12" s="502"/>
      <c r="MWN12" s="502"/>
      <c r="MWO12" s="502"/>
      <c r="MWP12" s="502"/>
      <c r="MWQ12" s="502"/>
      <c r="MWR12" s="502"/>
      <c r="MWS12" s="502"/>
      <c r="MWT12" s="502"/>
      <c r="MWU12" s="502"/>
      <c r="MWV12" s="502"/>
      <c r="MWW12" s="502"/>
      <c r="MWX12" s="502"/>
      <c r="MWY12" s="502"/>
      <c r="MWZ12" s="502"/>
      <c r="MXA12" s="502"/>
      <c r="MXB12" s="502"/>
      <c r="MXC12" s="502"/>
      <c r="MXD12" s="502"/>
      <c r="MXE12" s="502"/>
      <c r="MXF12" s="502"/>
      <c r="MXG12" s="502"/>
      <c r="MXH12" s="502"/>
      <c r="MXI12" s="502"/>
      <c r="MXJ12" s="502"/>
      <c r="MXK12" s="502"/>
      <c r="MXL12" s="502"/>
      <c r="MXM12" s="502"/>
      <c r="MXN12" s="502"/>
      <c r="MXO12" s="502"/>
      <c r="MXP12" s="502"/>
      <c r="MXQ12" s="502"/>
      <c r="MXR12" s="502"/>
      <c r="MXS12" s="502"/>
      <c r="MXT12" s="502"/>
      <c r="MXU12" s="502"/>
      <c r="MXV12" s="502"/>
      <c r="MXW12" s="502"/>
      <c r="MXX12" s="502"/>
      <c r="MXY12" s="502"/>
      <c r="MXZ12" s="502"/>
      <c r="MYA12" s="502"/>
      <c r="MYB12" s="502"/>
      <c r="MYC12" s="502"/>
      <c r="MYD12" s="502"/>
      <c r="MYE12" s="502"/>
      <c r="MYF12" s="502"/>
      <c r="MYG12" s="502"/>
      <c r="MYH12" s="502"/>
      <c r="MYI12" s="502"/>
      <c r="MYJ12" s="502"/>
      <c r="MYK12" s="502"/>
      <c r="MYL12" s="502"/>
      <c r="MYM12" s="502"/>
      <c r="MYN12" s="502"/>
      <c r="MYO12" s="502"/>
      <c r="MYP12" s="502"/>
      <c r="MYQ12" s="502"/>
      <c r="MYR12" s="502"/>
      <c r="MYS12" s="502"/>
      <c r="MYT12" s="502"/>
      <c r="MYU12" s="502"/>
      <c r="MYV12" s="502"/>
      <c r="MYW12" s="502"/>
      <c r="MYX12" s="502"/>
      <c r="MYY12" s="502"/>
      <c r="MYZ12" s="502"/>
      <c r="MZA12" s="502"/>
      <c r="MZB12" s="502"/>
      <c r="MZC12" s="502"/>
      <c r="MZD12" s="502"/>
      <c r="MZE12" s="502"/>
      <c r="MZF12" s="502"/>
      <c r="MZG12" s="502"/>
      <c r="MZH12" s="502"/>
      <c r="MZI12" s="502"/>
      <c r="MZJ12" s="502"/>
      <c r="MZK12" s="502"/>
      <c r="MZL12" s="502"/>
      <c r="MZM12" s="502"/>
      <c r="MZN12" s="502"/>
      <c r="MZO12" s="502"/>
      <c r="MZP12" s="502"/>
      <c r="MZQ12" s="502"/>
      <c r="MZR12" s="502"/>
      <c r="MZS12" s="502"/>
      <c r="MZT12" s="502"/>
      <c r="MZU12" s="502"/>
      <c r="MZV12" s="502"/>
      <c r="MZW12" s="502"/>
      <c r="MZX12" s="502"/>
      <c r="MZY12" s="502"/>
      <c r="MZZ12" s="502"/>
      <c r="NAA12" s="502"/>
      <c r="NAB12" s="502"/>
      <c r="NAC12" s="502"/>
      <c r="NAD12" s="502"/>
      <c r="NAE12" s="502"/>
      <c r="NAF12" s="502"/>
      <c r="NAG12" s="502"/>
      <c r="NAH12" s="502"/>
      <c r="NAI12" s="502"/>
      <c r="NAJ12" s="502"/>
      <c r="NAK12" s="502"/>
      <c r="NAL12" s="502"/>
      <c r="NAM12" s="502"/>
      <c r="NAN12" s="502"/>
      <c r="NAO12" s="502"/>
      <c r="NAP12" s="502"/>
      <c r="NAQ12" s="502"/>
      <c r="NAR12" s="502"/>
      <c r="NAS12" s="502"/>
      <c r="NAT12" s="502"/>
      <c r="NAU12" s="502"/>
      <c r="NAV12" s="502"/>
      <c r="NAW12" s="502"/>
      <c r="NAX12" s="502"/>
      <c r="NAY12" s="502"/>
      <c r="NAZ12" s="502"/>
      <c r="NBA12" s="502"/>
      <c r="NBB12" s="502"/>
      <c r="NBC12" s="502"/>
      <c r="NBD12" s="502"/>
      <c r="NBE12" s="502"/>
      <c r="NBF12" s="502"/>
      <c r="NBG12" s="502"/>
      <c r="NBH12" s="502"/>
      <c r="NBI12" s="502"/>
      <c r="NBJ12" s="502"/>
      <c r="NBK12" s="502"/>
      <c r="NBL12" s="502"/>
      <c r="NBM12" s="502"/>
      <c r="NBN12" s="502"/>
      <c r="NBO12" s="502"/>
      <c r="NBP12" s="502"/>
      <c r="NBQ12" s="502"/>
      <c r="NBR12" s="502"/>
      <c r="NBS12" s="502"/>
      <c r="NBT12" s="502"/>
      <c r="NBU12" s="502"/>
      <c r="NBV12" s="502"/>
      <c r="NBW12" s="502"/>
      <c r="NBX12" s="502"/>
      <c r="NBY12" s="502"/>
      <c r="NBZ12" s="502"/>
      <c r="NCA12" s="502"/>
      <c r="NCB12" s="502"/>
      <c r="NCC12" s="502"/>
      <c r="NCD12" s="502"/>
      <c r="NCE12" s="502"/>
      <c r="NCF12" s="502"/>
      <c r="NCG12" s="502"/>
      <c r="NCH12" s="502"/>
      <c r="NCI12" s="502"/>
      <c r="NCJ12" s="502"/>
      <c r="NCK12" s="502"/>
      <c r="NCL12" s="502"/>
      <c r="NCM12" s="502"/>
      <c r="NCN12" s="502"/>
      <c r="NCO12" s="502"/>
      <c r="NCP12" s="502"/>
      <c r="NCQ12" s="502"/>
      <c r="NCR12" s="502"/>
      <c r="NCS12" s="502"/>
      <c r="NCT12" s="502"/>
      <c r="NCU12" s="502"/>
      <c r="NCV12" s="502"/>
      <c r="NCW12" s="502"/>
      <c r="NCX12" s="502"/>
      <c r="NCY12" s="502"/>
      <c r="NCZ12" s="502"/>
      <c r="NDA12" s="502"/>
      <c r="NDB12" s="502"/>
      <c r="NDC12" s="502"/>
      <c r="NDD12" s="502"/>
      <c r="NDE12" s="502"/>
      <c r="NDF12" s="502"/>
      <c r="NDG12" s="502"/>
      <c r="NDH12" s="502"/>
      <c r="NDI12" s="502"/>
      <c r="NDJ12" s="502"/>
      <c r="NDK12" s="502"/>
      <c r="NDL12" s="502"/>
      <c r="NDM12" s="502"/>
      <c r="NDN12" s="502"/>
      <c r="NDO12" s="502"/>
      <c r="NDP12" s="502"/>
      <c r="NDQ12" s="502"/>
      <c r="NDR12" s="502"/>
      <c r="NDS12" s="502"/>
      <c r="NDT12" s="502"/>
      <c r="NDU12" s="502"/>
      <c r="NDV12" s="502"/>
      <c r="NDW12" s="502"/>
      <c r="NDX12" s="502"/>
      <c r="NDY12" s="502"/>
      <c r="NDZ12" s="502"/>
      <c r="NEA12" s="502"/>
      <c r="NEB12" s="502"/>
      <c r="NEC12" s="502"/>
      <c r="NED12" s="502"/>
      <c r="NEE12" s="502"/>
      <c r="NEF12" s="502"/>
      <c r="NEG12" s="502"/>
      <c r="NEH12" s="502"/>
      <c r="NEI12" s="502"/>
      <c r="NEJ12" s="502"/>
      <c r="NEK12" s="502"/>
      <c r="NEL12" s="502"/>
      <c r="NEM12" s="502"/>
      <c r="NEN12" s="502"/>
      <c r="NEO12" s="502"/>
      <c r="NEP12" s="502"/>
      <c r="NEQ12" s="502"/>
      <c r="NER12" s="502"/>
      <c r="NES12" s="502"/>
      <c r="NET12" s="502"/>
      <c r="NEU12" s="502"/>
      <c r="NEV12" s="502"/>
      <c r="NEW12" s="502"/>
      <c r="NEX12" s="502"/>
      <c r="NEY12" s="502"/>
      <c r="NEZ12" s="502"/>
      <c r="NFA12" s="502"/>
      <c r="NFB12" s="502"/>
      <c r="NFC12" s="502"/>
      <c r="NFD12" s="502"/>
      <c r="NFE12" s="502"/>
      <c r="NFF12" s="502"/>
      <c r="NFG12" s="502"/>
      <c r="NFH12" s="502"/>
      <c r="NFI12" s="502"/>
      <c r="NFJ12" s="502"/>
      <c r="NFK12" s="502"/>
      <c r="NFL12" s="502"/>
      <c r="NFM12" s="502"/>
      <c r="NFN12" s="502"/>
      <c r="NFO12" s="502"/>
      <c r="NFP12" s="502"/>
      <c r="NFQ12" s="502"/>
      <c r="NFR12" s="502"/>
      <c r="NFS12" s="502"/>
      <c r="NFT12" s="502"/>
      <c r="NFU12" s="502"/>
      <c r="NFV12" s="502"/>
      <c r="NFW12" s="502"/>
      <c r="NFX12" s="502"/>
      <c r="NFY12" s="502"/>
      <c r="NFZ12" s="502"/>
      <c r="NGA12" s="502"/>
      <c r="NGB12" s="502"/>
      <c r="NGC12" s="502"/>
      <c r="NGD12" s="502"/>
      <c r="NGE12" s="502"/>
      <c r="NGF12" s="502"/>
      <c r="NGG12" s="502"/>
      <c r="NGH12" s="502"/>
      <c r="NGI12" s="502"/>
      <c r="NGJ12" s="502"/>
      <c r="NGK12" s="502"/>
      <c r="NGL12" s="502"/>
      <c r="NGM12" s="502"/>
      <c r="NGN12" s="502"/>
      <c r="NGO12" s="502"/>
      <c r="NGP12" s="502"/>
      <c r="NGQ12" s="502"/>
      <c r="NGR12" s="502"/>
      <c r="NGS12" s="502"/>
      <c r="NGT12" s="502"/>
      <c r="NGU12" s="502"/>
      <c r="NGV12" s="502"/>
      <c r="NGW12" s="502"/>
      <c r="NGX12" s="502"/>
      <c r="NGY12" s="502"/>
      <c r="NGZ12" s="502"/>
      <c r="NHA12" s="502"/>
      <c r="NHB12" s="502"/>
      <c r="NHC12" s="502"/>
      <c r="NHD12" s="502"/>
      <c r="NHE12" s="502"/>
      <c r="NHF12" s="502"/>
      <c r="NHG12" s="502"/>
      <c r="NHH12" s="502"/>
      <c r="NHI12" s="502"/>
      <c r="NHJ12" s="502"/>
      <c r="NHK12" s="502"/>
      <c r="NHL12" s="502"/>
      <c r="NHM12" s="502"/>
      <c r="NHN12" s="502"/>
      <c r="NHO12" s="502"/>
      <c r="NHP12" s="502"/>
      <c r="NHQ12" s="502"/>
      <c r="NHR12" s="502"/>
      <c r="NHS12" s="502"/>
      <c r="NHT12" s="502"/>
      <c r="NHU12" s="502"/>
      <c r="NHV12" s="502"/>
      <c r="NHW12" s="502"/>
      <c r="NHX12" s="502"/>
      <c r="NHY12" s="502"/>
      <c r="NHZ12" s="502"/>
      <c r="NIA12" s="502"/>
      <c r="NIB12" s="502"/>
      <c r="NIC12" s="502"/>
      <c r="NID12" s="502"/>
      <c r="NIE12" s="502"/>
      <c r="NIF12" s="502"/>
      <c r="NIG12" s="502"/>
      <c r="NIH12" s="502"/>
      <c r="NII12" s="502"/>
      <c r="NIJ12" s="502"/>
      <c r="NIK12" s="502"/>
      <c r="NIL12" s="502"/>
      <c r="NIM12" s="502"/>
      <c r="NIN12" s="502"/>
      <c r="NIO12" s="502"/>
      <c r="NIP12" s="502"/>
      <c r="NIQ12" s="502"/>
      <c r="NIR12" s="502"/>
      <c r="NIS12" s="502"/>
      <c r="NIT12" s="502"/>
      <c r="NIU12" s="502"/>
      <c r="NIV12" s="502"/>
      <c r="NIW12" s="502"/>
      <c r="NIX12" s="502"/>
      <c r="NIY12" s="502"/>
      <c r="NIZ12" s="502"/>
      <c r="NJA12" s="502"/>
      <c r="NJB12" s="502"/>
      <c r="NJC12" s="502"/>
      <c r="NJD12" s="502"/>
      <c r="NJE12" s="502"/>
      <c r="NJF12" s="502"/>
      <c r="NJG12" s="502"/>
      <c r="NJH12" s="502"/>
      <c r="NJI12" s="502"/>
      <c r="NJJ12" s="502"/>
      <c r="NJK12" s="502"/>
      <c r="NJL12" s="502"/>
      <c r="NJM12" s="502"/>
      <c r="NJN12" s="502"/>
      <c r="NJO12" s="502"/>
      <c r="NJP12" s="502"/>
      <c r="NJQ12" s="502"/>
      <c r="NJR12" s="502"/>
      <c r="NJS12" s="502"/>
      <c r="NJT12" s="502"/>
      <c r="NJU12" s="502"/>
      <c r="NJV12" s="502"/>
      <c r="NJW12" s="502"/>
      <c r="NJX12" s="502"/>
      <c r="NJY12" s="502"/>
      <c r="NJZ12" s="502"/>
      <c r="NKA12" s="502"/>
      <c r="NKB12" s="502"/>
      <c r="NKC12" s="502"/>
      <c r="NKD12" s="502"/>
      <c r="NKE12" s="502"/>
      <c r="NKF12" s="502"/>
      <c r="NKG12" s="502"/>
      <c r="NKH12" s="502"/>
      <c r="NKI12" s="502"/>
      <c r="NKJ12" s="502"/>
      <c r="NKK12" s="502"/>
      <c r="NKL12" s="502"/>
      <c r="NKM12" s="502"/>
      <c r="NKN12" s="502"/>
      <c r="NKO12" s="502"/>
      <c r="NKP12" s="502"/>
      <c r="NKQ12" s="502"/>
      <c r="NKR12" s="502"/>
      <c r="NKS12" s="502"/>
      <c r="NKT12" s="502"/>
      <c r="NKU12" s="502"/>
      <c r="NKV12" s="502"/>
      <c r="NKW12" s="502"/>
      <c r="NKX12" s="502"/>
      <c r="NKY12" s="502"/>
      <c r="NKZ12" s="502"/>
      <c r="NLA12" s="502"/>
      <c r="NLB12" s="502"/>
      <c r="NLC12" s="502"/>
      <c r="NLD12" s="502"/>
      <c r="NLE12" s="502"/>
      <c r="NLF12" s="502"/>
      <c r="NLG12" s="502"/>
      <c r="NLH12" s="502"/>
      <c r="NLI12" s="502"/>
      <c r="NLJ12" s="502"/>
      <c r="NLK12" s="502"/>
      <c r="NLL12" s="502"/>
      <c r="NLM12" s="502"/>
      <c r="NLN12" s="502"/>
      <c r="NLO12" s="502"/>
      <c r="NLP12" s="502"/>
      <c r="NLQ12" s="502"/>
      <c r="NLR12" s="502"/>
      <c r="NLS12" s="502"/>
      <c r="NLT12" s="502"/>
      <c r="NLU12" s="502"/>
      <c r="NLV12" s="502"/>
      <c r="NLW12" s="502"/>
      <c r="NLX12" s="502"/>
      <c r="NLY12" s="502"/>
      <c r="NLZ12" s="502"/>
      <c r="NMA12" s="502"/>
      <c r="NMB12" s="502"/>
      <c r="NMC12" s="502"/>
      <c r="NMD12" s="502"/>
      <c r="NME12" s="502"/>
      <c r="NMF12" s="502"/>
      <c r="NMG12" s="502"/>
      <c r="NMH12" s="502"/>
      <c r="NMI12" s="502"/>
      <c r="NMJ12" s="502"/>
      <c r="NMK12" s="502"/>
      <c r="NML12" s="502"/>
      <c r="NMM12" s="502"/>
      <c r="NMN12" s="502"/>
      <c r="NMO12" s="502"/>
      <c r="NMP12" s="502"/>
      <c r="NMQ12" s="502"/>
      <c r="NMR12" s="502"/>
      <c r="NMS12" s="502"/>
      <c r="NMT12" s="502"/>
      <c r="NMU12" s="502"/>
      <c r="NMV12" s="502"/>
      <c r="NMW12" s="502"/>
      <c r="NMX12" s="502"/>
      <c r="NMY12" s="502"/>
      <c r="NMZ12" s="502"/>
      <c r="NNA12" s="502"/>
      <c r="NNB12" s="502"/>
      <c r="NNC12" s="502"/>
      <c r="NND12" s="502"/>
      <c r="NNE12" s="502"/>
      <c r="NNF12" s="502"/>
      <c r="NNG12" s="502"/>
      <c r="NNH12" s="502"/>
      <c r="NNI12" s="502"/>
      <c r="NNJ12" s="502"/>
      <c r="NNK12" s="502"/>
      <c r="NNL12" s="502"/>
      <c r="NNM12" s="502"/>
      <c r="NNN12" s="502"/>
      <c r="NNO12" s="502"/>
      <c r="NNP12" s="502"/>
      <c r="NNQ12" s="502"/>
      <c r="NNR12" s="502"/>
      <c r="NNS12" s="502"/>
      <c r="NNT12" s="502"/>
      <c r="NNU12" s="502"/>
      <c r="NNV12" s="502"/>
      <c r="NNW12" s="502"/>
      <c r="NNX12" s="502"/>
      <c r="NNY12" s="502"/>
      <c r="NNZ12" s="502"/>
      <c r="NOA12" s="502"/>
      <c r="NOB12" s="502"/>
      <c r="NOC12" s="502"/>
      <c r="NOD12" s="502"/>
      <c r="NOE12" s="502"/>
      <c r="NOF12" s="502"/>
      <c r="NOG12" s="502"/>
      <c r="NOH12" s="502"/>
      <c r="NOI12" s="502"/>
      <c r="NOJ12" s="502"/>
      <c r="NOK12" s="502"/>
      <c r="NOL12" s="502"/>
      <c r="NOM12" s="502"/>
      <c r="NON12" s="502"/>
      <c r="NOO12" s="502"/>
      <c r="NOP12" s="502"/>
      <c r="NOQ12" s="502"/>
      <c r="NOR12" s="502"/>
      <c r="NOS12" s="502"/>
      <c r="NOT12" s="502"/>
      <c r="NOU12" s="502"/>
      <c r="NOV12" s="502"/>
      <c r="NOW12" s="502"/>
      <c r="NOX12" s="502"/>
      <c r="NOY12" s="502"/>
      <c r="NOZ12" s="502"/>
      <c r="NPA12" s="502"/>
      <c r="NPB12" s="502"/>
      <c r="NPC12" s="502"/>
      <c r="NPD12" s="502"/>
      <c r="NPE12" s="502"/>
      <c r="NPF12" s="502"/>
      <c r="NPG12" s="502"/>
      <c r="NPH12" s="502"/>
      <c r="NPI12" s="502"/>
      <c r="NPJ12" s="502"/>
      <c r="NPK12" s="502"/>
      <c r="NPL12" s="502"/>
      <c r="NPM12" s="502"/>
      <c r="NPN12" s="502"/>
      <c r="NPO12" s="502"/>
      <c r="NPP12" s="502"/>
      <c r="NPQ12" s="502"/>
      <c r="NPR12" s="502"/>
      <c r="NPS12" s="502"/>
      <c r="NPT12" s="502"/>
      <c r="NPU12" s="502"/>
      <c r="NPV12" s="502"/>
      <c r="NPW12" s="502"/>
      <c r="NPX12" s="502"/>
      <c r="NPY12" s="502"/>
      <c r="NPZ12" s="502"/>
      <c r="NQA12" s="502"/>
      <c r="NQB12" s="502"/>
      <c r="NQC12" s="502"/>
      <c r="NQD12" s="502"/>
      <c r="NQE12" s="502"/>
      <c r="NQF12" s="502"/>
      <c r="NQG12" s="502"/>
      <c r="NQH12" s="502"/>
      <c r="NQI12" s="502"/>
      <c r="NQJ12" s="502"/>
      <c r="NQK12" s="502"/>
      <c r="NQL12" s="502"/>
      <c r="NQM12" s="502"/>
      <c r="NQN12" s="502"/>
      <c r="NQO12" s="502"/>
      <c r="NQP12" s="502"/>
      <c r="NQQ12" s="502"/>
      <c r="NQR12" s="502"/>
      <c r="NQS12" s="502"/>
      <c r="NQT12" s="502"/>
      <c r="NQU12" s="502"/>
      <c r="NQV12" s="502"/>
      <c r="NQW12" s="502"/>
      <c r="NQX12" s="502"/>
      <c r="NQY12" s="502"/>
      <c r="NQZ12" s="502"/>
      <c r="NRA12" s="502"/>
      <c r="NRB12" s="502"/>
      <c r="NRC12" s="502"/>
      <c r="NRD12" s="502"/>
      <c r="NRE12" s="502"/>
      <c r="NRF12" s="502"/>
      <c r="NRG12" s="502"/>
      <c r="NRH12" s="502"/>
      <c r="NRI12" s="502"/>
      <c r="NRJ12" s="502"/>
      <c r="NRK12" s="502"/>
      <c r="NRL12" s="502"/>
      <c r="NRM12" s="502"/>
      <c r="NRN12" s="502"/>
      <c r="NRO12" s="502"/>
      <c r="NRP12" s="502"/>
      <c r="NRQ12" s="502"/>
      <c r="NRR12" s="502"/>
      <c r="NRS12" s="502"/>
      <c r="NRT12" s="502"/>
      <c r="NRU12" s="502"/>
      <c r="NRV12" s="502"/>
      <c r="NRW12" s="502"/>
      <c r="NRX12" s="502"/>
      <c r="NRY12" s="502"/>
      <c r="NRZ12" s="502"/>
      <c r="NSA12" s="502"/>
      <c r="NSB12" s="502"/>
      <c r="NSC12" s="502"/>
      <c r="NSD12" s="502"/>
      <c r="NSE12" s="502"/>
      <c r="NSF12" s="502"/>
      <c r="NSG12" s="502"/>
      <c r="NSH12" s="502"/>
      <c r="NSI12" s="502"/>
      <c r="NSJ12" s="502"/>
      <c r="NSK12" s="502"/>
      <c r="NSL12" s="502"/>
      <c r="NSM12" s="502"/>
      <c r="NSN12" s="502"/>
      <c r="NSO12" s="502"/>
      <c r="NSP12" s="502"/>
      <c r="NSQ12" s="502"/>
      <c r="NSR12" s="502"/>
      <c r="NSS12" s="502"/>
      <c r="NST12" s="502"/>
      <c r="NSU12" s="502"/>
      <c r="NSV12" s="502"/>
      <c r="NSW12" s="502"/>
      <c r="NSX12" s="502"/>
      <c r="NSY12" s="502"/>
      <c r="NSZ12" s="502"/>
      <c r="NTA12" s="502"/>
      <c r="NTB12" s="502"/>
      <c r="NTC12" s="502"/>
      <c r="NTD12" s="502"/>
      <c r="NTE12" s="502"/>
      <c r="NTF12" s="502"/>
      <c r="NTG12" s="502"/>
      <c r="NTH12" s="502"/>
      <c r="NTI12" s="502"/>
      <c r="NTJ12" s="502"/>
      <c r="NTK12" s="502"/>
      <c r="NTL12" s="502"/>
      <c r="NTM12" s="502"/>
      <c r="NTN12" s="502"/>
      <c r="NTO12" s="502"/>
      <c r="NTP12" s="502"/>
      <c r="NTQ12" s="502"/>
      <c r="NTR12" s="502"/>
      <c r="NTS12" s="502"/>
      <c r="NTT12" s="502"/>
      <c r="NTU12" s="502"/>
      <c r="NTV12" s="502"/>
      <c r="NTW12" s="502"/>
      <c r="NTX12" s="502"/>
      <c r="NTY12" s="502"/>
      <c r="NTZ12" s="502"/>
      <c r="NUA12" s="502"/>
      <c r="NUB12" s="502"/>
      <c r="NUC12" s="502"/>
      <c r="NUD12" s="502"/>
      <c r="NUE12" s="502"/>
      <c r="NUF12" s="502"/>
      <c r="NUG12" s="502"/>
      <c r="NUH12" s="502"/>
      <c r="NUI12" s="502"/>
      <c r="NUJ12" s="502"/>
      <c r="NUK12" s="502"/>
      <c r="NUL12" s="502"/>
      <c r="NUM12" s="502"/>
      <c r="NUN12" s="502"/>
      <c r="NUO12" s="502"/>
      <c r="NUP12" s="502"/>
      <c r="NUQ12" s="502"/>
      <c r="NUR12" s="502"/>
      <c r="NUS12" s="502"/>
      <c r="NUT12" s="502"/>
      <c r="NUU12" s="502"/>
      <c r="NUV12" s="502"/>
      <c r="NUW12" s="502"/>
      <c r="NUX12" s="502"/>
      <c r="NUY12" s="502"/>
      <c r="NUZ12" s="502"/>
      <c r="NVA12" s="502"/>
      <c r="NVB12" s="502"/>
      <c r="NVC12" s="502"/>
      <c r="NVD12" s="502"/>
      <c r="NVE12" s="502"/>
      <c r="NVF12" s="502"/>
      <c r="NVG12" s="502"/>
      <c r="NVH12" s="502"/>
      <c r="NVI12" s="502"/>
      <c r="NVJ12" s="502"/>
      <c r="NVK12" s="502"/>
      <c r="NVL12" s="502"/>
      <c r="NVM12" s="502"/>
      <c r="NVN12" s="502"/>
      <c r="NVO12" s="502"/>
      <c r="NVP12" s="502"/>
      <c r="NVQ12" s="502"/>
      <c r="NVR12" s="502"/>
      <c r="NVS12" s="502"/>
      <c r="NVT12" s="502"/>
      <c r="NVU12" s="502"/>
      <c r="NVV12" s="502"/>
      <c r="NVW12" s="502"/>
      <c r="NVX12" s="502"/>
      <c r="NVY12" s="502"/>
      <c r="NVZ12" s="502"/>
      <c r="NWA12" s="502"/>
      <c r="NWB12" s="502"/>
      <c r="NWC12" s="502"/>
      <c r="NWD12" s="502"/>
      <c r="NWE12" s="502"/>
      <c r="NWF12" s="502"/>
      <c r="NWG12" s="502"/>
      <c r="NWH12" s="502"/>
      <c r="NWI12" s="502"/>
      <c r="NWJ12" s="502"/>
      <c r="NWK12" s="502"/>
      <c r="NWL12" s="502"/>
      <c r="NWM12" s="502"/>
      <c r="NWN12" s="502"/>
      <c r="NWO12" s="502"/>
      <c r="NWP12" s="502"/>
      <c r="NWQ12" s="502"/>
      <c r="NWR12" s="502"/>
      <c r="NWS12" s="502"/>
      <c r="NWT12" s="502"/>
      <c r="NWU12" s="502"/>
      <c r="NWV12" s="502"/>
      <c r="NWW12" s="502"/>
      <c r="NWX12" s="502"/>
      <c r="NWY12" s="502"/>
      <c r="NWZ12" s="502"/>
      <c r="NXA12" s="502"/>
      <c r="NXB12" s="502"/>
      <c r="NXC12" s="502"/>
      <c r="NXD12" s="502"/>
      <c r="NXE12" s="502"/>
      <c r="NXF12" s="502"/>
      <c r="NXG12" s="502"/>
      <c r="NXH12" s="502"/>
      <c r="NXI12" s="502"/>
      <c r="NXJ12" s="502"/>
      <c r="NXK12" s="502"/>
      <c r="NXL12" s="502"/>
      <c r="NXM12" s="502"/>
      <c r="NXN12" s="502"/>
      <c r="NXO12" s="502"/>
      <c r="NXP12" s="502"/>
      <c r="NXQ12" s="502"/>
      <c r="NXR12" s="502"/>
      <c r="NXS12" s="502"/>
      <c r="NXT12" s="502"/>
      <c r="NXU12" s="502"/>
      <c r="NXV12" s="502"/>
      <c r="NXW12" s="502"/>
      <c r="NXX12" s="502"/>
      <c r="NXY12" s="502"/>
      <c r="NXZ12" s="502"/>
      <c r="NYA12" s="502"/>
      <c r="NYB12" s="502"/>
      <c r="NYC12" s="502"/>
      <c r="NYD12" s="502"/>
      <c r="NYE12" s="502"/>
      <c r="NYF12" s="502"/>
      <c r="NYG12" s="502"/>
      <c r="NYH12" s="502"/>
      <c r="NYI12" s="502"/>
      <c r="NYJ12" s="502"/>
      <c r="NYK12" s="502"/>
      <c r="NYL12" s="502"/>
      <c r="NYM12" s="502"/>
      <c r="NYN12" s="502"/>
      <c r="NYO12" s="502"/>
      <c r="NYP12" s="502"/>
      <c r="NYQ12" s="502"/>
      <c r="NYR12" s="502"/>
      <c r="NYS12" s="502"/>
      <c r="NYT12" s="502"/>
      <c r="NYU12" s="502"/>
      <c r="NYV12" s="502"/>
      <c r="NYW12" s="502"/>
      <c r="NYX12" s="502"/>
      <c r="NYY12" s="502"/>
      <c r="NYZ12" s="502"/>
      <c r="NZA12" s="502"/>
      <c r="NZB12" s="502"/>
      <c r="NZC12" s="502"/>
      <c r="NZD12" s="502"/>
      <c r="NZE12" s="502"/>
      <c r="NZF12" s="502"/>
      <c r="NZG12" s="502"/>
      <c r="NZH12" s="502"/>
      <c r="NZI12" s="502"/>
      <c r="NZJ12" s="502"/>
      <c r="NZK12" s="502"/>
      <c r="NZL12" s="502"/>
      <c r="NZM12" s="502"/>
      <c r="NZN12" s="502"/>
      <c r="NZO12" s="502"/>
      <c r="NZP12" s="502"/>
      <c r="NZQ12" s="502"/>
      <c r="NZR12" s="502"/>
      <c r="NZS12" s="502"/>
      <c r="NZT12" s="502"/>
      <c r="NZU12" s="502"/>
      <c r="NZV12" s="502"/>
      <c r="NZW12" s="502"/>
      <c r="NZX12" s="502"/>
      <c r="NZY12" s="502"/>
      <c r="NZZ12" s="502"/>
      <c r="OAA12" s="502"/>
      <c r="OAB12" s="502"/>
      <c r="OAC12" s="502"/>
      <c r="OAD12" s="502"/>
      <c r="OAE12" s="502"/>
      <c r="OAF12" s="502"/>
      <c r="OAG12" s="502"/>
      <c r="OAH12" s="502"/>
      <c r="OAI12" s="502"/>
      <c r="OAJ12" s="502"/>
      <c r="OAK12" s="502"/>
      <c r="OAL12" s="502"/>
      <c r="OAM12" s="502"/>
      <c r="OAN12" s="502"/>
      <c r="OAO12" s="502"/>
      <c r="OAP12" s="502"/>
      <c r="OAQ12" s="502"/>
      <c r="OAR12" s="502"/>
      <c r="OAS12" s="502"/>
      <c r="OAT12" s="502"/>
      <c r="OAU12" s="502"/>
      <c r="OAV12" s="502"/>
      <c r="OAW12" s="502"/>
      <c r="OAX12" s="502"/>
      <c r="OAY12" s="502"/>
      <c r="OAZ12" s="502"/>
      <c r="OBA12" s="502"/>
      <c r="OBB12" s="502"/>
      <c r="OBC12" s="502"/>
      <c r="OBD12" s="502"/>
      <c r="OBE12" s="502"/>
      <c r="OBF12" s="502"/>
      <c r="OBG12" s="502"/>
      <c r="OBH12" s="502"/>
      <c r="OBI12" s="502"/>
      <c r="OBJ12" s="502"/>
      <c r="OBK12" s="502"/>
      <c r="OBL12" s="502"/>
      <c r="OBM12" s="502"/>
      <c r="OBN12" s="502"/>
      <c r="OBO12" s="502"/>
      <c r="OBP12" s="502"/>
      <c r="OBQ12" s="502"/>
      <c r="OBR12" s="502"/>
      <c r="OBS12" s="502"/>
      <c r="OBT12" s="502"/>
      <c r="OBU12" s="502"/>
      <c r="OBV12" s="502"/>
      <c r="OBW12" s="502"/>
      <c r="OBX12" s="502"/>
      <c r="OBY12" s="502"/>
      <c r="OBZ12" s="502"/>
      <c r="OCA12" s="502"/>
      <c r="OCB12" s="502"/>
      <c r="OCC12" s="502"/>
      <c r="OCD12" s="502"/>
      <c r="OCE12" s="502"/>
      <c r="OCF12" s="502"/>
      <c r="OCG12" s="502"/>
      <c r="OCH12" s="502"/>
      <c r="OCI12" s="502"/>
      <c r="OCJ12" s="502"/>
      <c r="OCK12" s="502"/>
      <c r="OCL12" s="502"/>
      <c r="OCM12" s="502"/>
      <c r="OCN12" s="502"/>
      <c r="OCO12" s="502"/>
      <c r="OCP12" s="502"/>
      <c r="OCQ12" s="502"/>
      <c r="OCR12" s="502"/>
      <c r="OCS12" s="502"/>
      <c r="OCT12" s="502"/>
      <c r="OCU12" s="502"/>
      <c r="OCV12" s="502"/>
      <c r="OCW12" s="502"/>
      <c r="OCX12" s="502"/>
      <c r="OCY12" s="502"/>
      <c r="OCZ12" s="502"/>
      <c r="ODA12" s="502"/>
      <c r="ODB12" s="502"/>
      <c r="ODC12" s="502"/>
      <c r="ODD12" s="502"/>
      <c r="ODE12" s="502"/>
      <c r="ODF12" s="502"/>
      <c r="ODG12" s="502"/>
      <c r="ODH12" s="502"/>
      <c r="ODI12" s="502"/>
      <c r="ODJ12" s="502"/>
      <c r="ODK12" s="502"/>
      <c r="ODL12" s="502"/>
      <c r="ODM12" s="502"/>
      <c r="ODN12" s="502"/>
      <c r="ODO12" s="502"/>
      <c r="ODP12" s="502"/>
      <c r="ODQ12" s="502"/>
      <c r="ODR12" s="502"/>
      <c r="ODS12" s="502"/>
      <c r="ODT12" s="502"/>
      <c r="ODU12" s="502"/>
      <c r="ODV12" s="502"/>
      <c r="ODW12" s="502"/>
      <c r="ODX12" s="502"/>
      <c r="ODY12" s="502"/>
      <c r="ODZ12" s="502"/>
      <c r="OEA12" s="502"/>
      <c r="OEB12" s="502"/>
      <c r="OEC12" s="502"/>
      <c r="OED12" s="502"/>
      <c r="OEE12" s="502"/>
      <c r="OEF12" s="502"/>
      <c r="OEG12" s="502"/>
      <c r="OEH12" s="502"/>
      <c r="OEI12" s="502"/>
      <c r="OEJ12" s="502"/>
      <c r="OEK12" s="502"/>
      <c r="OEL12" s="502"/>
      <c r="OEM12" s="502"/>
      <c r="OEN12" s="502"/>
      <c r="OEO12" s="502"/>
      <c r="OEP12" s="502"/>
      <c r="OEQ12" s="502"/>
      <c r="OER12" s="502"/>
      <c r="OES12" s="502"/>
      <c r="OET12" s="502"/>
      <c r="OEU12" s="502"/>
      <c r="OEV12" s="502"/>
      <c r="OEW12" s="502"/>
      <c r="OEX12" s="502"/>
      <c r="OEY12" s="502"/>
      <c r="OEZ12" s="502"/>
      <c r="OFA12" s="502"/>
      <c r="OFB12" s="502"/>
      <c r="OFC12" s="502"/>
      <c r="OFD12" s="502"/>
      <c r="OFE12" s="502"/>
      <c r="OFF12" s="502"/>
      <c r="OFG12" s="502"/>
      <c r="OFH12" s="502"/>
      <c r="OFI12" s="502"/>
      <c r="OFJ12" s="502"/>
      <c r="OFK12" s="502"/>
      <c r="OFL12" s="502"/>
      <c r="OFM12" s="502"/>
      <c r="OFN12" s="502"/>
      <c r="OFO12" s="502"/>
      <c r="OFP12" s="502"/>
      <c r="OFQ12" s="502"/>
      <c r="OFR12" s="502"/>
      <c r="OFS12" s="502"/>
      <c r="OFT12" s="502"/>
      <c r="OFU12" s="502"/>
      <c r="OFV12" s="502"/>
      <c r="OFW12" s="502"/>
      <c r="OFX12" s="502"/>
      <c r="OFY12" s="502"/>
      <c r="OFZ12" s="502"/>
      <c r="OGA12" s="502"/>
      <c r="OGB12" s="502"/>
      <c r="OGC12" s="502"/>
      <c r="OGD12" s="502"/>
      <c r="OGE12" s="502"/>
      <c r="OGF12" s="502"/>
      <c r="OGG12" s="502"/>
      <c r="OGH12" s="502"/>
      <c r="OGI12" s="502"/>
      <c r="OGJ12" s="502"/>
      <c r="OGK12" s="502"/>
      <c r="OGL12" s="502"/>
      <c r="OGM12" s="502"/>
      <c r="OGN12" s="502"/>
      <c r="OGO12" s="502"/>
      <c r="OGP12" s="502"/>
      <c r="OGQ12" s="502"/>
      <c r="OGR12" s="502"/>
      <c r="OGS12" s="502"/>
      <c r="OGT12" s="502"/>
      <c r="OGU12" s="502"/>
      <c r="OGV12" s="502"/>
      <c r="OGW12" s="502"/>
      <c r="OGX12" s="502"/>
      <c r="OGY12" s="502"/>
      <c r="OGZ12" s="502"/>
      <c r="OHA12" s="502"/>
      <c r="OHB12" s="502"/>
      <c r="OHC12" s="502"/>
      <c r="OHD12" s="502"/>
      <c r="OHE12" s="502"/>
      <c r="OHF12" s="502"/>
      <c r="OHG12" s="502"/>
      <c r="OHH12" s="502"/>
      <c r="OHI12" s="502"/>
      <c r="OHJ12" s="502"/>
      <c r="OHK12" s="502"/>
      <c r="OHL12" s="502"/>
      <c r="OHM12" s="502"/>
      <c r="OHN12" s="502"/>
      <c r="OHO12" s="502"/>
      <c r="OHP12" s="502"/>
      <c r="OHQ12" s="502"/>
      <c r="OHR12" s="502"/>
      <c r="OHS12" s="502"/>
      <c r="OHT12" s="502"/>
      <c r="OHU12" s="502"/>
      <c r="OHV12" s="502"/>
      <c r="OHW12" s="502"/>
      <c r="OHX12" s="502"/>
      <c r="OHY12" s="502"/>
      <c r="OHZ12" s="502"/>
      <c r="OIA12" s="502"/>
      <c r="OIB12" s="502"/>
      <c r="OIC12" s="502"/>
      <c r="OID12" s="502"/>
      <c r="OIE12" s="502"/>
      <c r="OIF12" s="502"/>
      <c r="OIG12" s="502"/>
      <c r="OIH12" s="502"/>
      <c r="OII12" s="502"/>
      <c r="OIJ12" s="502"/>
      <c r="OIK12" s="502"/>
      <c r="OIL12" s="502"/>
      <c r="OIM12" s="502"/>
      <c r="OIN12" s="502"/>
      <c r="OIO12" s="502"/>
      <c r="OIP12" s="502"/>
      <c r="OIQ12" s="502"/>
      <c r="OIR12" s="502"/>
      <c r="OIS12" s="502"/>
      <c r="OIT12" s="502"/>
      <c r="OIU12" s="502"/>
      <c r="OIV12" s="502"/>
      <c r="OIW12" s="502"/>
      <c r="OIX12" s="502"/>
      <c r="OIY12" s="502"/>
      <c r="OIZ12" s="502"/>
      <c r="OJA12" s="502"/>
      <c r="OJB12" s="502"/>
      <c r="OJC12" s="502"/>
      <c r="OJD12" s="502"/>
      <c r="OJE12" s="502"/>
      <c r="OJF12" s="502"/>
      <c r="OJG12" s="502"/>
      <c r="OJH12" s="502"/>
      <c r="OJI12" s="502"/>
      <c r="OJJ12" s="502"/>
      <c r="OJK12" s="502"/>
      <c r="OJL12" s="502"/>
      <c r="OJM12" s="502"/>
      <c r="OJN12" s="502"/>
      <c r="OJO12" s="502"/>
      <c r="OJP12" s="502"/>
      <c r="OJQ12" s="502"/>
      <c r="OJR12" s="502"/>
      <c r="OJS12" s="502"/>
      <c r="OJT12" s="502"/>
      <c r="OJU12" s="502"/>
      <c r="OJV12" s="502"/>
      <c r="OJW12" s="502"/>
      <c r="OJX12" s="502"/>
      <c r="OJY12" s="502"/>
      <c r="OJZ12" s="502"/>
      <c r="OKA12" s="502"/>
      <c r="OKB12" s="502"/>
      <c r="OKC12" s="502"/>
      <c r="OKD12" s="502"/>
      <c r="OKE12" s="502"/>
      <c r="OKF12" s="502"/>
      <c r="OKG12" s="502"/>
      <c r="OKH12" s="502"/>
      <c r="OKI12" s="502"/>
      <c r="OKJ12" s="502"/>
      <c r="OKK12" s="502"/>
      <c r="OKL12" s="502"/>
      <c r="OKM12" s="502"/>
      <c r="OKN12" s="502"/>
      <c r="OKO12" s="502"/>
      <c r="OKP12" s="502"/>
      <c r="OKQ12" s="502"/>
      <c r="OKR12" s="502"/>
      <c r="OKS12" s="502"/>
      <c r="OKT12" s="502"/>
      <c r="OKU12" s="502"/>
      <c r="OKV12" s="502"/>
      <c r="OKW12" s="502"/>
      <c r="OKX12" s="502"/>
      <c r="OKY12" s="502"/>
      <c r="OKZ12" s="502"/>
      <c r="OLA12" s="502"/>
      <c r="OLB12" s="502"/>
      <c r="OLC12" s="502"/>
      <c r="OLD12" s="502"/>
      <c r="OLE12" s="502"/>
      <c r="OLF12" s="502"/>
      <c r="OLG12" s="502"/>
      <c r="OLH12" s="502"/>
      <c r="OLI12" s="502"/>
      <c r="OLJ12" s="502"/>
      <c r="OLK12" s="502"/>
      <c r="OLL12" s="502"/>
      <c r="OLM12" s="502"/>
      <c r="OLN12" s="502"/>
      <c r="OLO12" s="502"/>
      <c r="OLP12" s="502"/>
      <c r="OLQ12" s="502"/>
      <c r="OLR12" s="502"/>
      <c r="OLS12" s="502"/>
      <c r="OLT12" s="502"/>
      <c r="OLU12" s="502"/>
      <c r="OLV12" s="502"/>
      <c r="OLW12" s="502"/>
      <c r="OLX12" s="502"/>
      <c r="OLY12" s="502"/>
      <c r="OLZ12" s="502"/>
      <c r="OMA12" s="502"/>
      <c r="OMB12" s="502"/>
      <c r="OMC12" s="502"/>
      <c r="OMD12" s="502"/>
      <c r="OME12" s="502"/>
      <c r="OMF12" s="502"/>
      <c r="OMG12" s="502"/>
      <c r="OMH12" s="502"/>
      <c r="OMI12" s="502"/>
      <c r="OMJ12" s="502"/>
      <c r="OMK12" s="502"/>
      <c r="OML12" s="502"/>
      <c r="OMM12" s="502"/>
      <c r="OMN12" s="502"/>
      <c r="OMO12" s="502"/>
      <c r="OMP12" s="502"/>
      <c r="OMQ12" s="502"/>
      <c r="OMR12" s="502"/>
      <c r="OMS12" s="502"/>
      <c r="OMT12" s="502"/>
      <c r="OMU12" s="502"/>
      <c r="OMV12" s="502"/>
      <c r="OMW12" s="502"/>
      <c r="OMX12" s="502"/>
      <c r="OMY12" s="502"/>
      <c r="OMZ12" s="502"/>
      <c r="ONA12" s="502"/>
      <c r="ONB12" s="502"/>
      <c r="ONC12" s="502"/>
      <c r="OND12" s="502"/>
      <c r="ONE12" s="502"/>
      <c r="ONF12" s="502"/>
      <c r="ONG12" s="502"/>
      <c r="ONH12" s="502"/>
      <c r="ONI12" s="502"/>
      <c r="ONJ12" s="502"/>
      <c r="ONK12" s="502"/>
      <c r="ONL12" s="502"/>
      <c r="ONM12" s="502"/>
      <c r="ONN12" s="502"/>
      <c r="ONO12" s="502"/>
      <c r="ONP12" s="502"/>
      <c r="ONQ12" s="502"/>
      <c r="ONR12" s="502"/>
      <c r="ONS12" s="502"/>
      <c r="ONT12" s="502"/>
      <c r="ONU12" s="502"/>
      <c r="ONV12" s="502"/>
      <c r="ONW12" s="502"/>
      <c r="ONX12" s="502"/>
      <c r="ONY12" s="502"/>
      <c r="ONZ12" s="502"/>
      <c r="OOA12" s="502"/>
      <c r="OOB12" s="502"/>
      <c r="OOC12" s="502"/>
      <c r="OOD12" s="502"/>
      <c r="OOE12" s="502"/>
      <c r="OOF12" s="502"/>
      <c r="OOG12" s="502"/>
      <c r="OOH12" s="502"/>
      <c r="OOI12" s="502"/>
      <c r="OOJ12" s="502"/>
      <c r="OOK12" s="502"/>
      <c r="OOL12" s="502"/>
      <c r="OOM12" s="502"/>
      <c r="OON12" s="502"/>
      <c r="OOO12" s="502"/>
      <c r="OOP12" s="502"/>
      <c r="OOQ12" s="502"/>
      <c r="OOR12" s="502"/>
      <c r="OOS12" s="502"/>
      <c r="OOT12" s="502"/>
      <c r="OOU12" s="502"/>
      <c r="OOV12" s="502"/>
      <c r="OOW12" s="502"/>
      <c r="OOX12" s="502"/>
      <c r="OOY12" s="502"/>
      <c r="OOZ12" s="502"/>
      <c r="OPA12" s="502"/>
      <c r="OPB12" s="502"/>
      <c r="OPC12" s="502"/>
      <c r="OPD12" s="502"/>
      <c r="OPE12" s="502"/>
      <c r="OPF12" s="502"/>
      <c r="OPG12" s="502"/>
      <c r="OPH12" s="502"/>
      <c r="OPI12" s="502"/>
      <c r="OPJ12" s="502"/>
      <c r="OPK12" s="502"/>
      <c r="OPL12" s="502"/>
      <c r="OPM12" s="502"/>
      <c r="OPN12" s="502"/>
      <c r="OPO12" s="502"/>
      <c r="OPP12" s="502"/>
      <c r="OPQ12" s="502"/>
      <c r="OPR12" s="502"/>
      <c r="OPS12" s="502"/>
      <c r="OPT12" s="502"/>
      <c r="OPU12" s="502"/>
      <c r="OPV12" s="502"/>
      <c r="OPW12" s="502"/>
      <c r="OPX12" s="502"/>
      <c r="OPY12" s="502"/>
      <c r="OPZ12" s="502"/>
      <c r="OQA12" s="502"/>
      <c r="OQB12" s="502"/>
      <c r="OQC12" s="502"/>
      <c r="OQD12" s="502"/>
      <c r="OQE12" s="502"/>
      <c r="OQF12" s="502"/>
      <c r="OQG12" s="502"/>
      <c r="OQH12" s="502"/>
      <c r="OQI12" s="502"/>
      <c r="OQJ12" s="502"/>
      <c r="OQK12" s="502"/>
      <c r="OQL12" s="502"/>
      <c r="OQM12" s="502"/>
      <c r="OQN12" s="502"/>
      <c r="OQO12" s="502"/>
      <c r="OQP12" s="502"/>
      <c r="OQQ12" s="502"/>
      <c r="OQR12" s="502"/>
      <c r="OQS12" s="502"/>
      <c r="OQT12" s="502"/>
      <c r="OQU12" s="502"/>
      <c r="OQV12" s="502"/>
      <c r="OQW12" s="502"/>
      <c r="OQX12" s="502"/>
      <c r="OQY12" s="502"/>
      <c r="OQZ12" s="502"/>
      <c r="ORA12" s="502"/>
      <c r="ORB12" s="502"/>
      <c r="ORC12" s="502"/>
      <c r="ORD12" s="502"/>
      <c r="ORE12" s="502"/>
      <c r="ORF12" s="502"/>
      <c r="ORG12" s="502"/>
      <c r="ORH12" s="502"/>
      <c r="ORI12" s="502"/>
      <c r="ORJ12" s="502"/>
      <c r="ORK12" s="502"/>
      <c r="ORL12" s="502"/>
      <c r="ORM12" s="502"/>
      <c r="ORN12" s="502"/>
      <c r="ORO12" s="502"/>
      <c r="ORP12" s="502"/>
      <c r="ORQ12" s="502"/>
      <c r="ORR12" s="502"/>
      <c r="ORS12" s="502"/>
      <c r="ORT12" s="502"/>
      <c r="ORU12" s="502"/>
      <c r="ORV12" s="502"/>
      <c r="ORW12" s="502"/>
      <c r="ORX12" s="502"/>
      <c r="ORY12" s="502"/>
      <c r="ORZ12" s="502"/>
      <c r="OSA12" s="502"/>
      <c r="OSB12" s="502"/>
      <c r="OSC12" s="502"/>
      <c r="OSD12" s="502"/>
      <c r="OSE12" s="502"/>
      <c r="OSF12" s="502"/>
      <c r="OSG12" s="502"/>
      <c r="OSH12" s="502"/>
      <c r="OSI12" s="502"/>
      <c r="OSJ12" s="502"/>
      <c r="OSK12" s="502"/>
      <c r="OSL12" s="502"/>
      <c r="OSM12" s="502"/>
      <c r="OSN12" s="502"/>
      <c r="OSO12" s="502"/>
      <c r="OSP12" s="502"/>
      <c r="OSQ12" s="502"/>
      <c r="OSR12" s="502"/>
      <c r="OSS12" s="502"/>
      <c r="OST12" s="502"/>
      <c r="OSU12" s="502"/>
      <c r="OSV12" s="502"/>
      <c r="OSW12" s="502"/>
      <c r="OSX12" s="502"/>
      <c r="OSY12" s="502"/>
      <c r="OSZ12" s="502"/>
      <c r="OTA12" s="502"/>
      <c r="OTB12" s="502"/>
      <c r="OTC12" s="502"/>
      <c r="OTD12" s="502"/>
      <c r="OTE12" s="502"/>
      <c r="OTF12" s="502"/>
      <c r="OTG12" s="502"/>
      <c r="OTH12" s="502"/>
      <c r="OTI12" s="502"/>
      <c r="OTJ12" s="502"/>
      <c r="OTK12" s="502"/>
      <c r="OTL12" s="502"/>
      <c r="OTM12" s="502"/>
      <c r="OTN12" s="502"/>
      <c r="OTO12" s="502"/>
      <c r="OTP12" s="502"/>
      <c r="OTQ12" s="502"/>
      <c r="OTR12" s="502"/>
      <c r="OTS12" s="502"/>
      <c r="OTT12" s="502"/>
      <c r="OTU12" s="502"/>
      <c r="OTV12" s="502"/>
      <c r="OTW12" s="502"/>
      <c r="OTX12" s="502"/>
      <c r="OTY12" s="502"/>
      <c r="OTZ12" s="502"/>
      <c r="OUA12" s="502"/>
      <c r="OUB12" s="502"/>
      <c r="OUC12" s="502"/>
      <c r="OUD12" s="502"/>
      <c r="OUE12" s="502"/>
      <c r="OUF12" s="502"/>
      <c r="OUG12" s="502"/>
      <c r="OUH12" s="502"/>
      <c r="OUI12" s="502"/>
      <c r="OUJ12" s="502"/>
      <c r="OUK12" s="502"/>
      <c r="OUL12" s="502"/>
      <c r="OUM12" s="502"/>
      <c r="OUN12" s="502"/>
      <c r="OUO12" s="502"/>
      <c r="OUP12" s="502"/>
      <c r="OUQ12" s="502"/>
      <c r="OUR12" s="502"/>
      <c r="OUS12" s="502"/>
      <c r="OUT12" s="502"/>
      <c r="OUU12" s="502"/>
      <c r="OUV12" s="502"/>
      <c r="OUW12" s="502"/>
      <c r="OUX12" s="502"/>
      <c r="OUY12" s="502"/>
      <c r="OUZ12" s="502"/>
      <c r="OVA12" s="502"/>
      <c r="OVB12" s="502"/>
      <c r="OVC12" s="502"/>
      <c r="OVD12" s="502"/>
      <c r="OVE12" s="502"/>
      <c r="OVF12" s="502"/>
      <c r="OVG12" s="502"/>
      <c r="OVH12" s="502"/>
      <c r="OVI12" s="502"/>
      <c r="OVJ12" s="502"/>
      <c r="OVK12" s="502"/>
      <c r="OVL12" s="502"/>
      <c r="OVM12" s="502"/>
      <c r="OVN12" s="502"/>
      <c r="OVO12" s="502"/>
      <c r="OVP12" s="502"/>
      <c r="OVQ12" s="502"/>
      <c r="OVR12" s="502"/>
      <c r="OVS12" s="502"/>
      <c r="OVT12" s="502"/>
      <c r="OVU12" s="502"/>
      <c r="OVV12" s="502"/>
      <c r="OVW12" s="502"/>
      <c r="OVX12" s="502"/>
      <c r="OVY12" s="502"/>
      <c r="OVZ12" s="502"/>
      <c r="OWA12" s="502"/>
      <c r="OWB12" s="502"/>
      <c r="OWC12" s="502"/>
      <c r="OWD12" s="502"/>
      <c r="OWE12" s="502"/>
      <c r="OWF12" s="502"/>
      <c r="OWG12" s="502"/>
      <c r="OWH12" s="502"/>
      <c r="OWI12" s="502"/>
      <c r="OWJ12" s="502"/>
      <c r="OWK12" s="502"/>
      <c r="OWL12" s="502"/>
      <c r="OWM12" s="502"/>
      <c r="OWN12" s="502"/>
      <c r="OWO12" s="502"/>
      <c r="OWP12" s="502"/>
      <c r="OWQ12" s="502"/>
      <c r="OWR12" s="502"/>
      <c r="OWS12" s="502"/>
      <c r="OWT12" s="502"/>
      <c r="OWU12" s="502"/>
      <c r="OWV12" s="502"/>
      <c r="OWW12" s="502"/>
      <c r="OWX12" s="502"/>
      <c r="OWY12" s="502"/>
      <c r="OWZ12" s="502"/>
      <c r="OXA12" s="502"/>
      <c r="OXB12" s="502"/>
      <c r="OXC12" s="502"/>
      <c r="OXD12" s="502"/>
      <c r="OXE12" s="502"/>
      <c r="OXF12" s="502"/>
      <c r="OXG12" s="502"/>
      <c r="OXH12" s="502"/>
      <c r="OXI12" s="502"/>
      <c r="OXJ12" s="502"/>
      <c r="OXK12" s="502"/>
      <c r="OXL12" s="502"/>
      <c r="OXM12" s="502"/>
      <c r="OXN12" s="502"/>
      <c r="OXO12" s="502"/>
      <c r="OXP12" s="502"/>
      <c r="OXQ12" s="502"/>
      <c r="OXR12" s="502"/>
      <c r="OXS12" s="502"/>
      <c r="OXT12" s="502"/>
      <c r="OXU12" s="502"/>
      <c r="OXV12" s="502"/>
      <c r="OXW12" s="502"/>
      <c r="OXX12" s="502"/>
      <c r="OXY12" s="502"/>
      <c r="OXZ12" s="502"/>
      <c r="OYA12" s="502"/>
      <c r="OYB12" s="502"/>
      <c r="OYC12" s="502"/>
      <c r="OYD12" s="502"/>
      <c r="OYE12" s="502"/>
      <c r="OYF12" s="502"/>
      <c r="OYG12" s="502"/>
      <c r="OYH12" s="502"/>
      <c r="OYI12" s="502"/>
      <c r="OYJ12" s="502"/>
      <c r="OYK12" s="502"/>
      <c r="OYL12" s="502"/>
      <c r="OYM12" s="502"/>
      <c r="OYN12" s="502"/>
      <c r="OYO12" s="502"/>
      <c r="OYP12" s="502"/>
      <c r="OYQ12" s="502"/>
      <c r="OYR12" s="502"/>
      <c r="OYS12" s="502"/>
      <c r="OYT12" s="502"/>
      <c r="OYU12" s="502"/>
      <c r="OYV12" s="502"/>
      <c r="OYW12" s="502"/>
      <c r="OYX12" s="502"/>
      <c r="OYY12" s="502"/>
      <c r="OYZ12" s="502"/>
      <c r="OZA12" s="502"/>
      <c r="OZB12" s="502"/>
      <c r="OZC12" s="502"/>
      <c r="OZD12" s="502"/>
      <c r="OZE12" s="502"/>
      <c r="OZF12" s="502"/>
      <c r="OZG12" s="502"/>
      <c r="OZH12" s="502"/>
      <c r="OZI12" s="502"/>
      <c r="OZJ12" s="502"/>
      <c r="OZK12" s="502"/>
      <c r="OZL12" s="502"/>
      <c r="OZM12" s="502"/>
      <c r="OZN12" s="502"/>
      <c r="OZO12" s="502"/>
      <c r="OZP12" s="502"/>
      <c r="OZQ12" s="502"/>
      <c r="OZR12" s="502"/>
      <c r="OZS12" s="502"/>
      <c r="OZT12" s="502"/>
      <c r="OZU12" s="502"/>
      <c r="OZV12" s="502"/>
      <c r="OZW12" s="502"/>
      <c r="OZX12" s="502"/>
      <c r="OZY12" s="502"/>
      <c r="OZZ12" s="502"/>
      <c r="PAA12" s="502"/>
      <c r="PAB12" s="502"/>
      <c r="PAC12" s="502"/>
      <c r="PAD12" s="502"/>
      <c r="PAE12" s="502"/>
      <c r="PAF12" s="502"/>
      <c r="PAG12" s="502"/>
      <c r="PAH12" s="502"/>
      <c r="PAI12" s="502"/>
      <c r="PAJ12" s="502"/>
      <c r="PAK12" s="502"/>
      <c r="PAL12" s="502"/>
      <c r="PAM12" s="502"/>
      <c r="PAN12" s="502"/>
      <c r="PAO12" s="502"/>
      <c r="PAP12" s="502"/>
      <c r="PAQ12" s="502"/>
      <c r="PAR12" s="502"/>
      <c r="PAS12" s="502"/>
      <c r="PAT12" s="502"/>
      <c r="PAU12" s="502"/>
      <c r="PAV12" s="502"/>
      <c r="PAW12" s="502"/>
      <c r="PAX12" s="502"/>
      <c r="PAY12" s="502"/>
      <c r="PAZ12" s="502"/>
      <c r="PBA12" s="502"/>
      <c r="PBB12" s="502"/>
      <c r="PBC12" s="502"/>
      <c r="PBD12" s="502"/>
      <c r="PBE12" s="502"/>
      <c r="PBF12" s="502"/>
      <c r="PBG12" s="502"/>
      <c r="PBH12" s="502"/>
      <c r="PBI12" s="502"/>
      <c r="PBJ12" s="502"/>
      <c r="PBK12" s="502"/>
      <c r="PBL12" s="502"/>
      <c r="PBM12" s="502"/>
      <c r="PBN12" s="502"/>
      <c r="PBO12" s="502"/>
      <c r="PBP12" s="502"/>
      <c r="PBQ12" s="502"/>
      <c r="PBR12" s="502"/>
      <c r="PBS12" s="502"/>
      <c r="PBT12" s="502"/>
      <c r="PBU12" s="502"/>
      <c r="PBV12" s="502"/>
      <c r="PBW12" s="502"/>
      <c r="PBX12" s="502"/>
      <c r="PBY12" s="502"/>
      <c r="PBZ12" s="502"/>
      <c r="PCA12" s="502"/>
      <c r="PCB12" s="502"/>
      <c r="PCC12" s="502"/>
      <c r="PCD12" s="502"/>
      <c r="PCE12" s="502"/>
      <c r="PCF12" s="502"/>
      <c r="PCG12" s="502"/>
      <c r="PCH12" s="502"/>
      <c r="PCI12" s="502"/>
      <c r="PCJ12" s="502"/>
      <c r="PCK12" s="502"/>
      <c r="PCL12" s="502"/>
      <c r="PCM12" s="502"/>
      <c r="PCN12" s="502"/>
      <c r="PCO12" s="502"/>
      <c r="PCP12" s="502"/>
      <c r="PCQ12" s="502"/>
      <c r="PCR12" s="502"/>
      <c r="PCS12" s="502"/>
      <c r="PCT12" s="502"/>
      <c r="PCU12" s="502"/>
      <c r="PCV12" s="502"/>
      <c r="PCW12" s="502"/>
      <c r="PCX12" s="502"/>
      <c r="PCY12" s="502"/>
      <c r="PCZ12" s="502"/>
      <c r="PDA12" s="502"/>
      <c r="PDB12" s="502"/>
      <c r="PDC12" s="502"/>
      <c r="PDD12" s="502"/>
      <c r="PDE12" s="502"/>
      <c r="PDF12" s="502"/>
      <c r="PDG12" s="502"/>
      <c r="PDH12" s="502"/>
      <c r="PDI12" s="502"/>
      <c r="PDJ12" s="502"/>
      <c r="PDK12" s="502"/>
      <c r="PDL12" s="502"/>
      <c r="PDM12" s="502"/>
      <c r="PDN12" s="502"/>
      <c r="PDO12" s="502"/>
      <c r="PDP12" s="502"/>
      <c r="PDQ12" s="502"/>
      <c r="PDR12" s="502"/>
      <c r="PDS12" s="502"/>
      <c r="PDT12" s="502"/>
      <c r="PDU12" s="502"/>
      <c r="PDV12" s="502"/>
      <c r="PDW12" s="502"/>
      <c r="PDX12" s="502"/>
      <c r="PDY12" s="502"/>
      <c r="PDZ12" s="502"/>
      <c r="PEA12" s="502"/>
      <c r="PEB12" s="502"/>
      <c r="PEC12" s="502"/>
      <c r="PED12" s="502"/>
      <c r="PEE12" s="502"/>
      <c r="PEF12" s="502"/>
      <c r="PEG12" s="502"/>
      <c r="PEH12" s="502"/>
      <c r="PEI12" s="502"/>
      <c r="PEJ12" s="502"/>
      <c r="PEK12" s="502"/>
      <c r="PEL12" s="502"/>
      <c r="PEM12" s="502"/>
      <c r="PEN12" s="502"/>
      <c r="PEO12" s="502"/>
      <c r="PEP12" s="502"/>
      <c r="PEQ12" s="502"/>
      <c r="PER12" s="502"/>
      <c r="PES12" s="502"/>
      <c r="PET12" s="502"/>
      <c r="PEU12" s="502"/>
      <c r="PEV12" s="502"/>
      <c r="PEW12" s="502"/>
      <c r="PEX12" s="502"/>
      <c r="PEY12" s="502"/>
      <c r="PEZ12" s="502"/>
      <c r="PFA12" s="502"/>
      <c r="PFB12" s="502"/>
      <c r="PFC12" s="502"/>
      <c r="PFD12" s="502"/>
      <c r="PFE12" s="502"/>
      <c r="PFF12" s="502"/>
      <c r="PFG12" s="502"/>
      <c r="PFH12" s="502"/>
      <c r="PFI12" s="502"/>
      <c r="PFJ12" s="502"/>
      <c r="PFK12" s="502"/>
      <c r="PFL12" s="502"/>
      <c r="PFM12" s="502"/>
      <c r="PFN12" s="502"/>
      <c r="PFO12" s="502"/>
      <c r="PFP12" s="502"/>
      <c r="PFQ12" s="502"/>
      <c r="PFR12" s="502"/>
      <c r="PFS12" s="502"/>
      <c r="PFT12" s="502"/>
      <c r="PFU12" s="502"/>
      <c r="PFV12" s="502"/>
      <c r="PFW12" s="502"/>
      <c r="PFX12" s="502"/>
      <c r="PFY12" s="502"/>
      <c r="PFZ12" s="502"/>
      <c r="PGA12" s="502"/>
      <c r="PGB12" s="502"/>
      <c r="PGC12" s="502"/>
      <c r="PGD12" s="502"/>
      <c r="PGE12" s="502"/>
      <c r="PGF12" s="502"/>
      <c r="PGG12" s="502"/>
      <c r="PGH12" s="502"/>
      <c r="PGI12" s="502"/>
      <c r="PGJ12" s="502"/>
      <c r="PGK12" s="502"/>
      <c r="PGL12" s="502"/>
      <c r="PGM12" s="502"/>
      <c r="PGN12" s="502"/>
      <c r="PGO12" s="502"/>
      <c r="PGP12" s="502"/>
      <c r="PGQ12" s="502"/>
      <c r="PGR12" s="502"/>
      <c r="PGS12" s="502"/>
      <c r="PGT12" s="502"/>
      <c r="PGU12" s="502"/>
      <c r="PGV12" s="502"/>
      <c r="PGW12" s="502"/>
      <c r="PGX12" s="502"/>
      <c r="PGY12" s="502"/>
      <c r="PGZ12" s="502"/>
      <c r="PHA12" s="502"/>
      <c r="PHB12" s="502"/>
      <c r="PHC12" s="502"/>
      <c r="PHD12" s="502"/>
      <c r="PHE12" s="502"/>
      <c r="PHF12" s="502"/>
      <c r="PHG12" s="502"/>
      <c r="PHH12" s="502"/>
      <c r="PHI12" s="502"/>
      <c r="PHJ12" s="502"/>
      <c r="PHK12" s="502"/>
      <c r="PHL12" s="502"/>
      <c r="PHM12" s="502"/>
      <c r="PHN12" s="502"/>
      <c r="PHO12" s="502"/>
      <c r="PHP12" s="502"/>
      <c r="PHQ12" s="502"/>
      <c r="PHR12" s="502"/>
      <c r="PHS12" s="502"/>
      <c r="PHT12" s="502"/>
      <c r="PHU12" s="502"/>
      <c r="PHV12" s="502"/>
      <c r="PHW12" s="502"/>
      <c r="PHX12" s="502"/>
      <c r="PHY12" s="502"/>
      <c r="PHZ12" s="502"/>
      <c r="PIA12" s="502"/>
      <c r="PIB12" s="502"/>
      <c r="PIC12" s="502"/>
      <c r="PID12" s="502"/>
      <c r="PIE12" s="502"/>
      <c r="PIF12" s="502"/>
      <c r="PIG12" s="502"/>
      <c r="PIH12" s="502"/>
      <c r="PII12" s="502"/>
      <c r="PIJ12" s="502"/>
      <c r="PIK12" s="502"/>
      <c r="PIL12" s="502"/>
      <c r="PIM12" s="502"/>
      <c r="PIN12" s="502"/>
      <c r="PIO12" s="502"/>
      <c r="PIP12" s="502"/>
      <c r="PIQ12" s="502"/>
      <c r="PIR12" s="502"/>
      <c r="PIS12" s="502"/>
      <c r="PIT12" s="502"/>
      <c r="PIU12" s="502"/>
      <c r="PIV12" s="502"/>
      <c r="PIW12" s="502"/>
      <c r="PIX12" s="502"/>
      <c r="PIY12" s="502"/>
      <c r="PIZ12" s="502"/>
      <c r="PJA12" s="502"/>
      <c r="PJB12" s="502"/>
      <c r="PJC12" s="502"/>
      <c r="PJD12" s="502"/>
      <c r="PJE12" s="502"/>
      <c r="PJF12" s="502"/>
      <c r="PJG12" s="502"/>
      <c r="PJH12" s="502"/>
      <c r="PJI12" s="502"/>
      <c r="PJJ12" s="502"/>
      <c r="PJK12" s="502"/>
      <c r="PJL12" s="502"/>
      <c r="PJM12" s="502"/>
      <c r="PJN12" s="502"/>
      <c r="PJO12" s="502"/>
      <c r="PJP12" s="502"/>
      <c r="PJQ12" s="502"/>
      <c r="PJR12" s="502"/>
      <c r="PJS12" s="502"/>
      <c r="PJT12" s="502"/>
      <c r="PJU12" s="502"/>
      <c r="PJV12" s="502"/>
      <c r="PJW12" s="502"/>
      <c r="PJX12" s="502"/>
      <c r="PJY12" s="502"/>
      <c r="PJZ12" s="502"/>
      <c r="PKA12" s="502"/>
      <c r="PKB12" s="502"/>
      <c r="PKC12" s="502"/>
      <c r="PKD12" s="502"/>
      <c r="PKE12" s="502"/>
      <c r="PKF12" s="502"/>
      <c r="PKG12" s="502"/>
      <c r="PKH12" s="502"/>
      <c r="PKI12" s="502"/>
      <c r="PKJ12" s="502"/>
      <c r="PKK12" s="502"/>
      <c r="PKL12" s="502"/>
      <c r="PKM12" s="502"/>
      <c r="PKN12" s="502"/>
      <c r="PKO12" s="502"/>
      <c r="PKP12" s="502"/>
      <c r="PKQ12" s="502"/>
      <c r="PKR12" s="502"/>
      <c r="PKS12" s="502"/>
      <c r="PKT12" s="502"/>
      <c r="PKU12" s="502"/>
      <c r="PKV12" s="502"/>
      <c r="PKW12" s="502"/>
      <c r="PKX12" s="502"/>
      <c r="PKY12" s="502"/>
      <c r="PKZ12" s="502"/>
      <c r="PLA12" s="502"/>
      <c r="PLB12" s="502"/>
      <c r="PLC12" s="502"/>
      <c r="PLD12" s="502"/>
      <c r="PLE12" s="502"/>
      <c r="PLF12" s="502"/>
      <c r="PLG12" s="502"/>
      <c r="PLH12" s="502"/>
      <c r="PLI12" s="502"/>
      <c r="PLJ12" s="502"/>
      <c r="PLK12" s="502"/>
      <c r="PLL12" s="502"/>
      <c r="PLM12" s="502"/>
      <c r="PLN12" s="502"/>
      <c r="PLO12" s="502"/>
      <c r="PLP12" s="502"/>
      <c r="PLQ12" s="502"/>
      <c r="PLR12" s="502"/>
      <c r="PLS12" s="502"/>
      <c r="PLT12" s="502"/>
      <c r="PLU12" s="502"/>
      <c r="PLV12" s="502"/>
      <c r="PLW12" s="502"/>
      <c r="PLX12" s="502"/>
      <c r="PLY12" s="502"/>
      <c r="PLZ12" s="502"/>
      <c r="PMA12" s="502"/>
      <c r="PMB12" s="502"/>
      <c r="PMC12" s="502"/>
      <c r="PMD12" s="502"/>
      <c r="PME12" s="502"/>
      <c r="PMF12" s="502"/>
      <c r="PMG12" s="502"/>
      <c r="PMH12" s="502"/>
      <c r="PMI12" s="502"/>
      <c r="PMJ12" s="502"/>
      <c r="PMK12" s="502"/>
      <c r="PML12" s="502"/>
      <c r="PMM12" s="502"/>
      <c r="PMN12" s="502"/>
      <c r="PMO12" s="502"/>
      <c r="PMP12" s="502"/>
      <c r="PMQ12" s="502"/>
      <c r="PMR12" s="502"/>
      <c r="PMS12" s="502"/>
      <c r="PMT12" s="502"/>
      <c r="PMU12" s="502"/>
      <c r="PMV12" s="502"/>
      <c r="PMW12" s="502"/>
      <c r="PMX12" s="502"/>
      <c r="PMY12" s="502"/>
      <c r="PMZ12" s="502"/>
      <c r="PNA12" s="502"/>
      <c r="PNB12" s="502"/>
      <c r="PNC12" s="502"/>
      <c r="PND12" s="502"/>
      <c r="PNE12" s="502"/>
      <c r="PNF12" s="502"/>
      <c r="PNG12" s="502"/>
      <c r="PNH12" s="502"/>
      <c r="PNI12" s="502"/>
      <c r="PNJ12" s="502"/>
      <c r="PNK12" s="502"/>
      <c r="PNL12" s="502"/>
      <c r="PNM12" s="502"/>
      <c r="PNN12" s="502"/>
      <c r="PNO12" s="502"/>
      <c r="PNP12" s="502"/>
      <c r="PNQ12" s="502"/>
      <c r="PNR12" s="502"/>
      <c r="PNS12" s="502"/>
      <c r="PNT12" s="502"/>
      <c r="PNU12" s="502"/>
      <c r="PNV12" s="502"/>
      <c r="PNW12" s="502"/>
      <c r="PNX12" s="502"/>
      <c r="PNY12" s="502"/>
      <c r="PNZ12" s="502"/>
      <c r="POA12" s="502"/>
      <c r="POB12" s="502"/>
      <c r="POC12" s="502"/>
      <c r="POD12" s="502"/>
      <c r="POE12" s="502"/>
      <c r="POF12" s="502"/>
      <c r="POG12" s="502"/>
      <c r="POH12" s="502"/>
      <c r="POI12" s="502"/>
      <c r="POJ12" s="502"/>
      <c r="POK12" s="502"/>
      <c r="POL12" s="502"/>
      <c r="POM12" s="502"/>
      <c r="PON12" s="502"/>
      <c r="POO12" s="502"/>
      <c r="POP12" s="502"/>
      <c r="POQ12" s="502"/>
      <c r="POR12" s="502"/>
      <c r="POS12" s="502"/>
      <c r="POT12" s="502"/>
      <c r="POU12" s="502"/>
      <c r="POV12" s="502"/>
      <c r="POW12" s="502"/>
      <c r="POX12" s="502"/>
      <c r="POY12" s="502"/>
      <c r="POZ12" s="502"/>
      <c r="PPA12" s="502"/>
      <c r="PPB12" s="502"/>
      <c r="PPC12" s="502"/>
      <c r="PPD12" s="502"/>
      <c r="PPE12" s="502"/>
      <c r="PPF12" s="502"/>
      <c r="PPG12" s="502"/>
      <c r="PPH12" s="502"/>
      <c r="PPI12" s="502"/>
      <c r="PPJ12" s="502"/>
      <c r="PPK12" s="502"/>
      <c r="PPL12" s="502"/>
      <c r="PPM12" s="502"/>
      <c r="PPN12" s="502"/>
      <c r="PPO12" s="502"/>
      <c r="PPP12" s="502"/>
      <c r="PPQ12" s="502"/>
      <c r="PPR12" s="502"/>
      <c r="PPS12" s="502"/>
      <c r="PPT12" s="502"/>
      <c r="PPU12" s="502"/>
      <c r="PPV12" s="502"/>
      <c r="PPW12" s="502"/>
      <c r="PPX12" s="502"/>
      <c r="PPY12" s="502"/>
      <c r="PPZ12" s="502"/>
      <c r="PQA12" s="502"/>
      <c r="PQB12" s="502"/>
      <c r="PQC12" s="502"/>
      <c r="PQD12" s="502"/>
      <c r="PQE12" s="502"/>
      <c r="PQF12" s="502"/>
      <c r="PQG12" s="502"/>
      <c r="PQH12" s="502"/>
      <c r="PQI12" s="502"/>
      <c r="PQJ12" s="502"/>
      <c r="PQK12" s="502"/>
      <c r="PQL12" s="502"/>
      <c r="PQM12" s="502"/>
      <c r="PQN12" s="502"/>
      <c r="PQO12" s="502"/>
      <c r="PQP12" s="502"/>
      <c r="PQQ12" s="502"/>
      <c r="PQR12" s="502"/>
      <c r="PQS12" s="502"/>
      <c r="PQT12" s="502"/>
      <c r="PQU12" s="502"/>
      <c r="PQV12" s="502"/>
      <c r="PQW12" s="502"/>
      <c r="PQX12" s="502"/>
      <c r="PQY12" s="502"/>
      <c r="PQZ12" s="502"/>
      <c r="PRA12" s="502"/>
      <c r="PRB12" s="502"/>
      <c r="PRC12" s="502"/>
      <c r="PRD12" s="502"/>
      <c r="PRE12" s="502"/>
      <c r="PRF12" s="502"/>
      <c r="PRG12" s="502"/>
      <c r="PRH12" s="502"/>
      <c r="PRI12" s="502"/>
      <c r="PRJ12" s="502"/>
      <c r="PRK12" s="502"/>
      <c r="PRL12" s="502"/>
      <c r="PRM12" s="502"/>
      <c r="PRN12" s="502"/>
      <c r="PRO12" s="502"/>
      <c r="PRP12" s="502"/>
      <c r="PRQ12" s="502"/>
      <c r="PRR12" s="502"/>
      <c r="PRS12" s="502"/>
      <c r="PRT12" s="502"/>
      <c r="PRU12" s="502"/>
      <c r="PRV12" s="502"/>
      <c r="PRW12" s="502"/>
      <c r="PRX12" s="502"/>
      <c r="PRY12" s="502"/>
      <c r="PRZ12" s="502"/>
      <c r="PSA12" s="502"/>
      <c r="PSB12" s="502"/>
      <c r="PSC12" s="502"/>
      <c r="PSD12" s="502"/>
      <c r="PSE12" s="502"/>
      <c r="PSF12" s="502"/>
      <c r="PSG12" s="502"/>
      <c r="PSH12" s="502"/>
      <c r="PSI12" s="502"/>
      <c r="PSJ12" s="502"/>
      <c r="PSK12" s="502"/>
      <c r="PSL12" s="502"/>
      <c r="PSM12" s="502"/>
      <c r="PSN12" s="502"/>
      <c r="PSO12" s="502"/>
      <c r="PSP12" s="502"/>
      <c r="PSQ12" s="502"/>
      <c r="PSR12" s="502"/>
      <c r="PSS12" s="502"/>
      <c r="PST12" s="502"/>
      <c r="PSU12" s="502"/>
      <c r="PSV12" s="502"/>
      <c r="PSW12" s="502"/>
      <c r="PSX12" s="502"/>
      <c r="PSY12" s="502"/>
      <c r="PSZ12" s="502"/>
      <c r="PTA12" s="502"/>
      <c r="PTB12" s="502"/>
      <c r="PTC12" s="502"/>
      <c r="PTD12" s="502"/>
      <c r="PTE12" s="502"/>
      <c r="PTF12" s="502"/>
      <c r="PTG12" s="502"/>
      <c r="PTH12" s="502"/>
      <c r="PTI12" s="502"/>
      <c r="PTJ12" s="502"/>
      <c r="PTK12" s="502"/>
      <c r="PTL12" s="502"/>
      <c r="PTM12" s="502"/>
      <c r="PTN12" s="502"/>
      <c r="PTO12" s="502"/>
      <c r="PTP12" s="502"/>
      <c r="PTQ12" s="502"/>
      <c r="PTR12" s="502"/>
      <c r="PTS12" s="502"/>
      <c r="PTT12" s="502"/>
      <c r="PTU12" s="502"/>
      <c r="PTV12" s="502"/>
      <c r="PTW12" s="502"/>
      <c r="PTX12" s="502"/>
      <c r="PTY12" s="502"/>
      <c r="PTZ12" s="502"/>
      <c r="PUA12" s="502"/>
      <c r="PUB12" s="502"/>
      <c r="PUC12" s="502"/>
      <c r="PUD12" s="502"/>
      <c r="PUE12" s="502"/>
      <c r="PUF12" s="502"/>
      <c r="PUG12" s="502"/>
      <c r="PUH12" s="502"/>
      <c r="PUI12" s="502"/>
      <c r="PUJ12" s="502"/>
      <c r="PUK12" s="502"/>
      <c r="PUL12" s="502"/>
      <c r="PUM12" s="502"/>
      <c r="PUN12" s="502"/>
      <c r="PUO12" s="502"/>
      <c r="PUP12" s="502"/>
      <c r="PUQ12" s="502"/>
      <c r="PUR12" s="502"/>
      <c r="PUS12" s="502"/>
      <c r="PUT12" s="502"/>
      <c r="PUU12" s="502"/>
      <c r="PUV12" s="502"/>
      <c r="PUW12" s="502"/>
      <c r="PUX12" s="502"/>
      <c r="PUY12" s="502"/>
      <c r="PUZ12" s="502"/>
      <c r="PVA12" s="502"/>
      <c r="PVB12" s="502"/>
      <c r="PVC12" s="502"/>
      <c r="PVD12" s="502"/>
      <c r="PVE12" s="502"/>
      <c r="PVF12" s="502"/>
      <c r="PVG12" s="502"/>
      <c r="PVH12" s="502"/>
      <c r="PVI12" s="502"/>
      <c r="PVJ12" s="502"/>
      <c r="PVK12" s="502"/>
      <c r="PVL12" s="502"/>
      <c r="PVM12" s="502"/>
      <c r="PVN12" s="502"/>
      <c r="PVO12" s="502"/>
      <c r="PVP12" s="502"/>
      <c r="PVQ12" s="502"/>
      <c r="PVR12" s="502"/>
      <c r="PVS12" s="502"/>
      <c r="PVT12" s="502"/>
      <c r="PVU12" s="502"/>
      <c r="PVV12" s="502"/>
      <c r="PVW12" s="502"/>
      <c r="PVX12" s="502"/>
      <c r="PVY12" s="502"/>
      <c r="PVZ12" s="502"/>
      <c r="PWA12" s="502"/>
      <c r="PWB12" s="502"/>
      <c r="PWC12" s="502"/>
      <c r="PWD12" s="502"/>
      <c r="PWE12" s="502"/>
      <c r="PWF12" s="502"/>
      <c r="PWG12" s="502"/>
      <c r="PWH12" s="502"/>
      <c r="PWI12" s="502"/>
      <c r="PWJ12" s="502"/>
      <c r="PWK12" s="502"/>
      <c r="PWL12" s="502"/>
      <c r="PWM12" s="502"/>
      <c r="PWN12" s="502"/>
      <c r="PWO12" s="502"/>
      <c r="PWP12" s="502"/>
      <c r="PWQ12" s="502"/>
      <c r="PWR12" s="502"/>
      <c r="PWS12" s="502"/>
      <c r="PWT12" s="502"/>
      <c r="PWU12" s="502"/>
      <c r="PWV12" s="502"/>
      <c r="PWW12" s="502"/>
      <c r="PWX12" s="502"/>
      <c r="PWY12" s="502"/>
      <c r="PWZ12" s="502"/>
      <c r="PXA12" s="502"/>
      <c r="PXB12" s="502"/>
      <c r="PXC12" s="502"/>
      <c r="PXD12" s="502"/>
      <c r="PXE12" s="502"/>
      <c r="PXF12" s="502"/>
      <c r="PXG12" s="502"/>
      <c r="PXH12" s="502"/>
      <c r="PXI12" s="502"/>
      <c r="PXJ12" s="502"/>
      <c r="PXK12" s="502"/>
      <c r="PXL12" s="502"/>
      <c r="PXM12" s="502"/>
      <c r="PXN12" s="502"/>
      <c r="PXO12" s="502"/>
      <c r="PXP12" s="502"/>
      <c r="PXQ12" s="502"/>
      <c r="PXR12" s="502"/>
      <c r="PXS12" s="502"/>
      <c r="PXT12" s="502"/>
      <c r="PXU12" s="502"/>
      <c r="PXV12" s="502"/>
      <c r="PXW12" s="502"/>
      <c r="PXX12" s="502"/>
      <c r="PXY12" s="502"/>
      <c r="PXZ12" s="502"/>
      <c r="PYA12" s="502"/>
      <c r="PYB12" s="502"/>
      <c r="PYC12" s="502"/>
      <c r="PYD12" s="502"/>
      <c r="PYE12" s="502"/>
      <c r="PYF12" s="502"/>
      <c r="PYG12" s="502"/>
      <c r="PYH12" s="502"/>
      <c r="PYI12" s="502"/>
      <c r="PYJ12" s="502"/>
      <c r="PYK12" s="502"/>
      <c r="PYL12" s="502"/>
      <c r="PYM12" s="502"/>
      <c r="PYN12" s="502"/>
      <c r="PYO12" s="502"/>
      <c r="PYP12" s="502"/>
      <c r="PYQ12" s="502"/>
      <c r="PYR12" s="502"/>
      <c r="PYS12" s="502"/>
      <c r="PYT12" s="502"/>
      <c r="PYU12" s="502"/>
      <c r="PYV12" s="502"/>
      <c r="PYW12" s="502"/>
      <c r="PYX12" s="502"/>
      <c r="PYY12" s="502"/>
      <c r="PYZ12" s="502"/>
      <c r="PZA12" s="502"/>
      <c r="PZB12" s="502"/>
      <c r="PZC12" s="502"/>
      <c r="PZD12" s="502"/>
      <c r="PZE12" s="502"/>
      <c r="PZF12" s="502"/>
      <c r="PZG12" s="502"/>
      <c r="PZH12" s="502"/>
      <c r="PZI12" s="502"/>
      <c r="PZJ12" s="502"/>
      <c r="PZK12" s="502"/>
      <c r="PZL12" s="502"/>
      <c r="PZM12" s="502"/>
      <c r="PZN12" s="502"/>
      <c r="PZO12" s="502"/>
      <c r="PZP12" s="502"/>
      <c r="PZQ12" s="502"/>
      <c r="PZR12" s="502"/>
      <c r="PZS12" s="502"/>
      <c r="PZT12" s="502"/>
      <c r="PZU12" s="502"/>
      <c r="PZV12" s="502"/>
      <c r="PZW12" s="502"/>
      <c r="PZX12" s="502"/>
      <c r="PZY12" s="502"/>
      <c r="PZZ12" s="502"/>
      <c r="QAA12" s="502"/>
      <c r="QAB12" s="502"/>
      <c r="QAC12" s="502"/>
      <c r="QAD12" s="502"/>
      <c r="QAE12" s="502"/>
      <c r="QAF12" s="502"/>
      <c r="QAG12" s="502"/>
      <c r="QAH12" s="502"/>
      <c r="QAI12" s="502"/>
      <c r="QAJ12" s="502"/>
      <c r="QAK12" s="502"/>
      <c r="QAL12" s="502"/>
      <c r="QAM12" s="502"/>
      <c r="QAN12" s="502"/>
      <c r="QAO12" s="502"/>
      <c r="QAP12" s="502"/>
      <c r="QAQ12" s="502"/>
      <c r="QAR12" s="502"/>
      <c r="QAS12" s="502"/>
      <c r="QAT12" s="502"/>
      <c r="QAU12" s="502"/>
      <c r="QAV12" s="502"/>
      <c r="QAW12" s="502"/>
      <c r="QAX12" s="502"/>
      <c r="QAY12" s="502"/>
      <c r="QAZ12" s="502"/>
      <c r="QBA12" s="502"/>
      <c r="QBB12" s="502"/>
      <c r="QBC12" s="502"/>
      <c r="QBD12" s="502"/>
      <c r="QBE12" s="502"/>
      <c r="QBF12" s="502"/>
      <c r="QBG12" s="502"/>
      <c r="QBH12" s="502"/>
      <c r="QBI12" s="502"/>
      <c r="QBJ12" s="502"/>
      <c r="QBK12" s="502"/>
      <c r="QBL12" s="502"/>
      <c r="QBM12" s="502"/>
      <c r="QBN12" s="502"/>
      <c r="QBO12" s="502"/>
      <c r="QBP12" s="502"/>
      <c r="QBQ12" s="502"/>
      <c r="QBR12" s="502"/>
      <c r="QBS12" s="502"/>
      <c r="QBT12" s="502"/>
      <c r="QBU12" s="502"/>
      <c r="QBV12" s="502"/>
      <c r="QBW12" s="502"/>
      <c r="QBX12" s="502"/>
      <c r="QBY12" s="502"/>
      <c r="QBZ12" s="502"/>
      <c r="QCA12" s="502"/>
      <c r="QCB12" s="502"/>
      <c r="QCC12" s="502"/>
      <c r="QCD12" s="502"/>
      <c r="QCE12" s="502"/>
      <c r="QCF12" s="502"/>
      <c r="QCG12" s="502"/>
      <c r="QCH12" s="502"/>
      <c r="QCI12" s="502"/>
      <c r="QCJ12" s="502"/>
      <c r="QCK12" s="502"/>
      <c r="QCL12" s="502"/>
      <c r="QCM12" s="502"/>
      <c r="QCN12" s="502"/>
      <c r="QCO12" s="502"/>
      <c r="QCP12" s="502"/>
      <c r="QCQ12" s="502"/>
      <c r="QCR12" s="502"/>
      <c r="QCS12" s="502"/>
      <c r="QCT12" s="502"/>
      <c r="QCU12" s="502"/>
      <c r="QCV12" s="502"/>
      <c r="QCW12" s="502"/>
      <c r="QCX12" s="502"/>
      <c r="QCY12" s="502"/>
      <c r="QCZ12" s="502"/>
      <c r="QDA12" s="502"/>
      <c r="QDB12" s="502"/>
      <c r="QDC12" s="502"/>
      <c r="QDD12" s="502"/>
      <c r="QDE12" s="502"/>
      <c r="QDF12" s="502"/>
      <c r="QDG12" s="502"/>
      <c r="QDH12" s="502"/>
      <c r="QDI12" s="502"/>
      <c r="QDJ12" s="502"/>
      <c r="QDK12" s="502"/>
      <c r="QDL12" s="502"/>
      <c r="QDM12" s="502"/>
      <c r="QDN12" s="502"/>
      <c r="QDO12" s="502"/>
      <c r="QDP12" s="502"/>
      <c r="QDQ12" s="502"/>
      <c r="QDR12" s="502"/>
      <c r="QDS12" s="502"/>
      <c r="QDT12" s="502"/>
      <c r="QDU12" s="502"/>
      <c r="QDV12" s="502"/>
      <c r="QDW12" s="502"/>
      <c r="QDX12" s="502"/>
      <c r="QDY12" s="502"/>
      <c r="QDZ12" s="502"/>
      <c r="QEA12" s="502"/>
      <c r="QEB12" s="502"/>
      <c r="QEC12" s="502"/>
      <c r="QED12" s="502"/>
      <c r="QEE12" s="502"/>
      <c r="QEF12" s="502"/>
      <c r="QEG12" s="502"/>
      <c r="QEH12" s="502"/>
      <c r="QEI12" s="502"/>
      <c r="QEJ12" s="502"/>
      <c r="QEK12" s="502"/>
      <c r="QEL12" s="502"/>
      <c r="QEM12" s="502"/>
      <c r="QEN12" s="502"/>
      <c r="QEO12" s="502"/>
      <c r="QEP12" s="502"/>
      <c r="QEQ12" s="502"/>
      <c r="QER12" s="502"/>
      <c r="QES12" s="502"/>
      <c r="QET12" s="502"/>
      <c r="QEU12" s="502"/>
      <c r="QEV12" s="502"/>
      <c r="QEW12" s="502"/>
      <c r="QEX12" s="502"/>
      <c r="QEY12" s="502"/>
      <c r="QEZ12" s="502"/>
      <c r="QFA12" s="502"/>
      <c r="QFB12" s="502"/>
      <c r="QFC12" s="502"/>
      <c r="QFD12" s="502"/>
      <c r="QFE12" s="502"/>
      <c r="QFF12" s="502"/>
      <c r="QFG12" s="502"/>
      <c r="QFH12" s="502"/>
      <c r="QFI12" s="502"/>
      <c r="QFJ12" s="502"/>
      <c r="QFK12" s="502"/>
      <c r="QFL12" s="502"/>
      <c r="QFM12" s="502"/>
      <c r="QFN12" s="502"/>
      <c r="QFO12" s="502"/>
      <c r="QFP12" s="502"/>
      <c r="QFQ12" s="502"/>
      <c r="QFR12" s="502"/>
      <c r="QFS12" s="502"/>
      <c r="QFT12" s="502"/>
      <c r="QFU12" s="502"/>
      <c r="QFV12" s="502"/>
      <c r="QFW12" s="502"/>
      <c r="QFX12" s="502"/>
      <c r="QFY12" s="502"/>
      <c r="QFZ12" s="502"/>
      <c r="QGA12" s="502"/>
      <c r="QGB12" s="502"/>
      <c r="QGC12" s="502"/>
      <c r="QGD12" s="502"/>
      <c r="QGE12" s="502"/>
      <c r="QGF12" s="502"/>
      <c r="QGG12" s="502"/>
      <c r="QGH12" s="502"/>
      <c r="QGI12" s="502"/>
      <c r="QGJ12" s="502"/>
      <c r="QGK12" s="502"/>
      <c r="QGL12" s="502"/>
      <c r="QGM12" s="502"/>
      <c r="QGN12" s="502"/>
      <c r="QGO12" s="502"/>
      <c r="QGP12" s="502"/>
      <c r="QGQ12" s="502"/>
      <c r="QGR12" s="502"/>
      <c r="QGS12" s="502"/>
      <c r="QGT12" s="502"/>
      <c r="QGU12" s="502"/>
      <c r="QGV12" s="502"/>
      <c r="QGW12" s="502"/>
      <c r="QGX12" s="502"/>
      <c r="QGY12" s="502"/>
      <c r="QGZ12" s="502"/>
      <c r="QHA12" s="502"/>
      <c r="QHB12" s="502"/>
      <c r="QHC12" s="502"/>
      <c r="QHD12" s="502"/>
      <c r="QHE12" s="502"/>
      <c r="QHF12" s="502"/>
      <c r="QHG12" s="502"/>
      <c r="QHH12" s="502"/>
      <c r="QHI12" s="502"/>
      <c r="QHJ12" s="502"/>
      <c r="QHK12" s="502"/>
      <c r="QHL12" s="502"/>
      <c r="QHM12" s="502"/>
      <c r="QHN12" s="502"/>
      <c r="QHO12" s="502"/>
      <c r="QHP12" s="502"/>
      <c r="QHQ12" s="502"/>
      <c r="QHR12" s="502"/>
      <c r="QHS12" s="502"/>
      <c r="QHT12" s="502"/>
      <c r="QHU12" s="502"/>
      <c r="QHV12" s="502"/>
      <c r="QHW12" s="502"/>
      <c r="QHX12" s="502"/>
      <c r="QHY12" s="502"/>
      <c r="QHZ12" s="502"/>
      <c r="QIA12" s="502"/>
      <c r="QIB12" s="502"/>
      <c r="QIC12" s="502"/>
      <c r="QID12" s="502"/>
      <c r="QIE12" s="502"/>
      <c r="QIF12" s="502"/>
      <c r="QIG12" s="502"/>
      <c r="QIH12" s="502"/>
      <c r="QII12" s="502"/>
      <c r="QIJ12" s="502"/>
      <c r="QIK12" s="502"/>
      <c r="QIL12" s="502"/>
      <c r="QIM12" s="502"/>
      <c r="QIN12" s="502"/>
      <c r="QIO12" s="502"/>
      <c r="QIP12" s="502"/>
      <c r="QIQ12" s="502"/>
      <c r="QIR12" s="502"/>
      <c r="QIS12" s="502"/>
      <c r="QIT12" s="502"/>
      <c r="QIU12" s="502"/>
      <c r="QIV12" s="502"/>
      <c r="QIW12" s="502"/>
      <c r="QIX12" s="502"/>
      <c r="QIY12" s="502"/>
      <c r="QIZ12" s="502"/>
      <c r="QJA12" s="502"/>
      <c r="QJB12" s="502"/>
      <c r="QJC12" s="502"/>
      <c r="QJD12" s="502"/>
      <c r="QJE12" s="502"/>
      <c r="QJF12" s="502"/>
      <c r="QJG12" s="502"/>
      <c r="QJH12" s="502"/>
      <c r="QJI12" s="502"/>
      <c r="QJJ12" s="502"/>
      <c r="QJK12" s="502"/>
      <c r="QJL12" s="502"/>
      <c r="QJM12" s="502"/>
      <c r="QJN12" s="502"/>
      <c r="QJO12" s="502"/>
      <c r="QJP12" s="502"/>
      <c r="QJQ12" s="502"/>
      <c r="QJR12" s="502"/>
      <c r="QJS12" s="502"/>
      <c r="QJT12" s="502"/>
      <c r="QJU12" s="502"/>
      <c r="QJV12" s="502"/>
      <c r="QJW12" s="502"/>
      <c r="QJX12" s="502"/>
      <c r="QJY12" s="502"/>
      <c r="QJZ12" s="502"/>
      <c r="QKA12" s="502"/>
      <c r="QKB12" s="502"/>
      <c r="QKC12" s="502"/>
      <c r="QKD12" s="502"/>
      <c r="QKE12" s="502"/>
      <c r="QKF12" s="502"/>
      <c r="QKG12" s="502"/>
      <c r="QKH12" s="502"/>
      <c r="QKI12" s="502"/>
      <c r="QKJ12" s="502"/>
      <c r="QKK12" s="502"/>
      <c r="QKL12" s="502"/>
      <c r="QKM12" s="502"/>
      <c r="QKN12" s="502"/>
      <c r="QKO12" s="502"/>
      <c r="QKP12" s="502"/>
      <c r="QKQ12" s="502"/>
      <c r="QKR12" s="502"/>
      <c r="QKS12" s="502"/>
      <c r="QKT12" s="502"/>
      <c r="QKU12" s="502"/>
      <c r="QKV12" s="502"/>
      <c r="QKW12" s="502"/>
      <c r="QKX12" s="502"/>
      <c r="QKY12" s="502"/>
      <c r="QKZ12" s="502"/>
      <c r="QLA12" s="502"/>
      <c r="QLB12" s="502"/>
      <c r="QLC12" s="502"/>
      <c r="QLD12" s="502"/>
      <c r="QLE12" s="502"/>
      <c r="QLF12" s="502"/>
      <c r="QLG12" s="502"/>
      <c r="QLH12" s="502"/>
      <c r="QLI12" s="502"/>
      <c r="QLJ12" s="502"/>
      <c r="QLK12" s="502"/>
      <c r="QLL12" s="502"/>
      <c r="QLM12" s="502"/>
      <c r="QLN12" s="502"/>
      <c r="QLO12" s="502"/>
      <c r="QLP12" s="502"/>
      <c r="QLQ12" s="502"/>
      <c r="QLR12" s="502"/>
      <c r="QLS12" s="502"/>
      <c r="QLT12" s="502"/>
      <c r="QLU12" s="502"/>
      <c r="QLV12" s="502"/>
      <c r="QLW12" s="502"/>
      <c r="QLX12" s="502"/>
      <c r="QLY12" s="502"/>
      <c r="QLZ12" s="502"/>
      <c r="QMA12" s="502"/>
      <c r="QMB12" s="502"/>
      <c r="QMC12" s="502"/>
      <c r="QMD12" s="502"/>
      <c r="QME12" s="502"/>
      <c r="QMF12" s="502"/>
      <c r="QMG12" s="502"/>
      <c r="QMH12" s="502"/>
      <c r="QMI12" s="502"/>
      <c r="QMJ12" s="502"/>
      <c r="QMK12" s="502"/>
      <c r="QML12" s="502"/>
      <c r="QMM12" s="502"/>
      <c r="QMN12" s="502"/>
      <c r="QMO12" s="502"/>
      <c r="QMP12" s="502"/>
      <c r="QMQ12" s="502"/>
      <c r="QMR12" s="502"/>
      <c r="QMS12" s="502"/>
      <c r="QMT12" s="502"/>
      <c r="QMU12" s="502"/>
      <c r="QMV12" s="502"/>
      <c r="QMW12" s="502"/>
      <c r="QMX12" s="502"/>
      <c r="QMY12" s="502"/>
      <c r="QMZ12" s="502"/>
      <c r="QNA12" s="502"/>
      <c r="QNB12" s="502"/>
      <c r="QNC12" s="502"/>
      <c r="QND12" s="502"/>
      <c r="QNE12" s="502"/>
      <c r="QNF12" s="502"/>
      <c r="QNG12" s="502"/>
      <c r="QNH12" s="502"/>
      <c r="QNI12" s="502"/>
      <c r="QNJ12" s="502"/>
      <c r="QNK12" s="502"/>
      <c r="QNL12" s="502"/>
      <c r="QNM12" s="502"/>
      <c r="QNN12" s="502"/>
      <c r="QNO12" s="502"/>
      <c r="QNP12" s="502"/>
      <c r="QNQ12" s="502"/>
      <c r="QNR12" s="502"/>
      <c r="QNS12" s="502"/>
      <c r="QNT12" s="502"/>
      <c r="QNU12" s="502"/>
      <c r="QNV12" s="502"/>
      <c r="QNW12" s="502"/>
      <c r="QNX12" s="502"/>
      <c r="QNY12" s="502"/>
      <c r="QNZ12" s="502"/>
      <c r="QOA12" s="502"/>
      <c r="QOB12" s="502"/>
      <c r="QOC12" s="502"/>
      <c r="QOD12" s="502"/>
      <c r="QOE12" s="502"/>
      <c r="QOF12" s="502"/>
      <c r="QOG12" s="502"/>
      <c r="QOH12" s="502"/>
      <c r="QOI12" s="502"/>
      <c r="QOJ12" s="502"/>
      <c r="QOK12" s="502"/>
      <c r="QOL12" s="502"/>
      <c r="QOM12" s="502"/>
      <c r="QON12" s="502"/>
      <c r="QOO12" s="502"/>
      <c r="QOP12" s="502"/>
      <c r="QOQ12" s="502"/>
      <c r="QOR12" s="502"/>
      <c r="QOS12" s="502"/>
      <c r="QOT12" s="502"/>
      <c r="QOU12" s="502"/>
      <c r="QOV12" s="502"/>
      <c r="QOW12" s="502"/>
      <c r="QOX12" s="502"/>
      <c r="QOY12" s="502"/>
      <c r="QOZ12" s="502"/>
      <c r="QPA12" s="502"/>
      <c r="QPB12" s="502"/>
      <c r="QPC12" s="502"/>
      <c r="QPD12" s="502"/>
      <c r="QPE12" s="502"/>
      <c r="QPF12" s="502"/>
      <c r="QPG12" s="502"/>
      <c r="QPH12" s="502"/>
      <c r="QPI12" s="502"/>
      <c r="QPJ12" s="502"/>
      <c r="QPK12" s="502"/>
      <c r="QPL12" s="502"/>
      <c r="QPM12" s="502"/>
      <c r="QPN12" s="502"/>
      <c r="QPO12" s="502"/>
      <c r="QPP12" s="502"/>
      <c r="QPQ12" s="502"/>
      <c r="QPR12" s="502"/>
      <c r="QPS12" s="502"/>
      <c r="QPT12" s="502"/>
      <c r="QPU12" s="502"/>
      <c r="QPV12" s="502"/>
      <c r="QPW12" s="502"/>
      <c r="QPX12" s="502"/>
      <c r="QPY12" s="502"/>
      <c r="QPZ12" s="502"/>
      <c r="QQA12" s="502"/>
      <c r="QQB12" s="502"/>
      <c r="QQC12" s="502"/>
      <c r="QQD12" s="502"/>
      <c r="QQE12" s="502"/>
      <c r="QQF12" s="502"/>
      <c r="QQG12" s="502"/>
      <c r="QQH12" s="502"/>
      <c r="QQI12" s="502"/>
      <c r="QQJ12" s="502"/>
      <c r="QQK12" s="502"/>
      <c r="QQL12" s="502"/>
      <c r="QQM12" s="502"/>
      <c r="QQN12" s="502"/>
      <c r="QQO12" s="502"/>
      <c r="QQP12" s="502"/>
      <c r="QQQ12" s="502"/>
      <c r="QQR12" s="502"/>
      <c r="QQS12" s="502"/>
      <c r="QQT12" s="502"/>
      <c r="QQU12" s="502"/>
      <c r="QQV12" s="502"/>
      <c r="QQW12" s="502"/>
      <c r="QQX12" s="502"/>
      <c r="QQY12" s="502"/>
      <c r="QQZ12" s="502"/>
      <c r="QRA12" s="502"/>
      <c r="QRB12" s="502"/>
      <c r="QRC12" s="502"/>
      <c r="QRD12" s="502"/>
      <c r="QRE12" s="502"/>
      <c r="QRF12" s="502"/>
      <c r="QRG12" s="502"/>
      <c r="QRH12" s="502"/>
      <c r="QRI12" s="502"/>
      <c r="QRJ12" s="502"/>
      <c r="QRK12" s="502"/>
      <c r="QRL12" s="502"/>
      <c r="QRM12" s="502"/>
      <c r="QRN12" s="502"/>
      <c r="QRO12" s="502"/>
      <c r="QRP12" s="502"/>
      <c r="QRQ12" s="502"/>
      <c r="QRR12" s="502"/>
      <c r="QRS12" s="502"/>
      <c r="QRT12" s="502"/>
      <c r="QRU12" s="502"/>
      <c r="QRV12" s="502"/>
      <c r="QRW12" s="502"/>
      <c r="QRX12" s="502"/>
      <c r="QRY12" s="502"/>
      <c r="QRZ12" s="502"/>
      <c r="QSA12" s="502"/>
      <c r="QSB12" s="502"/>
      <c r="QSC12" s="502"/>
      <c r="QSD12" s="502"/>
      <c r="QSE12" s="502"/>
      <c r="QSF12" s="502"/>
      <c r="QSG12" s="502"/>
      <c r="QSH12" s="502"/>
      <c r="QSI12" s="502"/>
      <c r="QSJ12" s="502"/>
      <c r="QSK12" s="502"/>
      <c r="QSL12" s="502"/>
      <c r="QSM12" s="502"/>
      <c r="QSN12" s="502"/>
      <c r="QSO12" s="502"/>
      <c r="QSP12" s="502"/>
      <c r="QSQ12" s="502"/>
      <c r="QSR12" s="502"/>
      <c r="QSS12" s="502"/>
      <c r="QST12" s="502"/>
      <c r="QSU12" s="502"/>
      <c r="QSV12" s="502"/>
      <c r="QSW12" s="502"/>
      <c r="QSX12" s="502"/>
      <c r="QSY12" s="502"/>
      <c r="QSZ12" s="502"/>
      <c r="QTA12" s="502"/>
      <c r="QTB12" s="502"/>
      <c r="QTC12" s="502"/>
      <c r="QTD12" s="502"/>
      <c r="QTE12" s="502"/>
      <c r="QTF12" s="502"/>
      <c r="QTG12" s="502"/>
      <c r="QTH12" s="502"/>
      <c r="QTI12" s="502"/>
      <c r="QTJ12" s="502"/>
      <c r="QTK12" s="502"/>
      <c r="QTL12" s="502"/>
      <c r="QTM12" s="502"/>
      <c r="QTN12" s="502"/>
      <c r="QTO12" s="502"/>
      <c r="QTP12" s="502"/>
      <c r="QTQ12" s="502"/>
      <c r="QTR12" s="502"/>
      <c r="QTS12" s="502"/>
      <c r="QTT12" s="502"/>
      <c r="QTU12" s="502"/>
      <c r="QTV12" s="502"/>
      <c r="QTW12" s="502"/>
      <c r="QTX12" s="502"/>
      <c r="QTY12" s="502"/>
      <c r="QTZ12" s="502"/>
      <c r="QUA12" s="502"/>
      <c r="QUB12" s="502"/>
      <c r="QUC12" s="502"/>
      <c r="QUD12" s="502"/>
      <c r="QUE12" s="502"/>
      <c r="QUF12" s="502"/>
      <c r="QUG12" s="502"/>
      <c r="QUH12" s="502"/>
      <c r="QUI12" s="502"/>
      <c r="QUJ12" s="502"/>
      <c r="QUK12" s="502"/>
      <c r="QUL12" s="502"/>
      <c r="QUM12" s="502"/>
      <c r="QUN12" s="502"/>
      <c r="QUO12" s="502"/>
      <c r="QUP12" s="502"/>
      <c r="QUQ12" s="502"/>
      <c r="QUR12" s="502"/>
      <c r="QUS12" s="502"/>
      <c r="QUT12" s="502"/>
      <c r="QUU12" s="502"/>
      <c r="QUV12" s="502"/>
      <c r="QUW12" s="502"/>
      <c r="QUX12" s="502"/>
      <c r="QUY12" s="502"/>
      <c r="QUZ12" s="502"/>
      <c r="QVA12" s="502"/>
      <c r="QVB12" s="502"/>
      <c r="QVC12" s="502"/>
      <c r="QVD12" s="502"/>
      <c r="QVE12" s="502"/>
      <c r="QVF12" s="502"/>
      <c r="QVG12" s="502"/>
      <c r="QVH12" s="502"/>
      <c r="QVI12" s="502"/>
      <c r="QVJ12" s="502"/>
      <c r="QVK12" s="502"/>
      <c r="QVL12" s="502"/>
      <c r="QVM12" s="502"/>
      <c r="QVN12" s="502"/>
      <c r="QVO12" s="502"/>
      <c r="QVP12" s="502"/>
      <c r="QVQ12" s="502"/>
      <c r="QVR12" s="502"/>
      <c r="QVS12" s="502"/>
      <c r="QVT12" s="502"/>
      <c r="QVU12" s="502"/>
      <c r="QVV12" s="502"/>
      <c r="QVW12" s="502"/>
      <c r="QVX12" s="502"/>
      <c r="QVY12" s="502"/>
      <c r="QVZ12" s="502"/>
      <c r="QWA12" s="502"/>
      <c r="QWB12" s="502"/>
      <c r="QWC12" s="502"/>
      <c r="QWD12" s="502"/>
      <c r="QWE12" s="502"/>
      <c r="QWF12" s="502"/>
      <c r="QWG12" s="502"/>
      <c r="QWH12" s="502"/>
      <c r="QWI12" s="502"/>
      <c r="QWJ12" s="502"/>
      <c r="QWK12" s="502"/>
      <c r="QWL12" s="502"/>
      <c r="QWM12" s="502"/>
      <c r="QWN12" s="502"/>
      <c r="QWO12" s="502"/>
      <c r="QWP12" s="502"/>
      <c r="QWQ12" s="502"/>
      <c r="QWR12" s="502"/>
      <c r="QWS12" s="502"/>
      <c r="QWT12" s="502"/>
      <c r="QWU12" s="502"/>
      <c r="QWV12" s="502"/>
      <c r="QWW12" s="502"/>
      <c r="QWX12" s="502"/>
      <c r="QWY12" s="502"/>
      <c r="QWZ12" s="502"/>
      <c r="QXA12" s="502"/>
      <c r="QXB12" s="502"/>
      <c r="QXC12" s="502"/>
      <c r="QXD12" s="502"/>
      <c r="QXE12" s="502"/>
      <c r="QXF12" s="502"/>
      <c r="QXG12" s="502"/>
      <c r="QXH12" s="502"/>
      <c r="QXI12" s="502"/>
      <c r="QXJ12" s="502"/>
      <c r="QXK12" s="502"/>
      <c r="QXL12" s="502"/>
      <c r="QXM12" s="502"/>
      <c r="QXN12" s="502"/>
      <c r="QXO12" s="502"/>
      <c r="QXP12" s="502"/>
      <c r="QXQ12" s="502"/>
      <c r="QXR12" s="502"/>
      <c r="QXS12" s="502"/>
      <c r="QXT12" s="502"/>
      <c r="QXU12" s="502"/>
      <c r="QXV12" s="502"/>
      <c r="QXW12" s="502"/>
      <c r="QXX12" s="502"/>
      <c r="QXY12" s="502"/>
      <c r="QXZ12" s="502"/>
      <c r="QYA12" s="502"/>
      <c r="QYB12" s="502"/>
      <c r="QYC12" s="502"/>
      <c r="QYD12" s="502"/>
      <c r="QYE12" s="502"/>
      <c r="QYF12" s="502"/>
      <c r="QYG12" s="502"/>
      <c r="QYH12" s="502"/>
      <c r="QYI12" s="502"/>
      <c r="QYJ12" s="502"/>
      <c r="QYK12" s="502"/>
      <c r="QYL12" s="502"/>
      <c r="QYM12" s="502"/>
      <c r="QYN12" s="502"/>
      <c r="QYO12" s="502"/>
      <c r="QYP12" s="502"/>
      <c r="QYQ12" s="502"/>
      <c r="QYR12" s="502"/>
      <c r="QYS12" s="502"/>
      <c r="QYT12" s="502"/>
      <c r="QYU12" s="502"/>
      <c r="QYV12" s="502"/>
      <c r="QYW12" s="502"/>
      <c r="QYX12" s="502"/>
      <c r="QYY12" s="502"/>
      <c r="QYZ12" s="502"/>
      <c r="QZA12" s="502"/>
      <c r="QZB12" s="502"/>
      <c r="QZC12" s="502"/>
      <c r="QZD12" s="502"/>
      <c r="QZE12" s="502"/>
      <c r="QZF12" s="502"/>
      <c r="QZG12" s="502"/>
      <c r="QZH12" s="502"/>
      <c r="QZI12" s="502"/>
      <c r="QZJ12" s="502"/>
      <c r="QZK12" s="502"/>
      <c r="QZL12" s="502"/>
      <c r="QZM12" s="502"/>
      <c r="QZN12" s="502"/>
      <c r="QZO12" s="502"/>
      <c r="QZP12" s="502"/>
      <c r="QZQ12" s="502"/>
      <c r="QZR12" s="502"/>
      <c r="QZS12" s="502"/>
      <c r="QZT12" s="502"/>
      <c r="QZU12" s="502"/>
      <c r="QZV12" s="502"/>
      <c r="QZW12" s="502"/>
      <c r="QZX12" s="502"/>
      <c r="QZY12" s="502"/>
      <c r="QZZ12" s="502"/>
      <c r="RAA12" s="502"/>
      <c r="RAB12" s="502"/>
      <c r="RAC12" s="502"/>
      <c r="RAD12" s="502"/>
      <c r="RAE12" s="502"/>
      <c r="RAF12" s="502"/>
      <c r="RAG12" s="502"/>
      <c r="RAH12" s="502"/>
      <c r="RAI12" s="502"/>
      <c r="RAJ12" s="502"/>
      <c r="RAK12" s="502"/>
      <c r="RAL12" s="502"/>
      <c r="RAM12" s="502"/>
      <c r="RAN12" s="502"/>
      <c r="RAO12" s="502"/>
      <c r="RAP12" s="502"/>
      <c r="RAQ12" s="502"/>
      <c r="RAR12" s="502"/>
      <c r="RAS12" s="502"/>
      <c r="RAT12" s="502"/>
      <c r="RAU12" s="502"/>
      <c r="RAV12" s="502"/>
      <c r="RAW12" s="502"/>
      <c r="RAX12" s="502"/>
      <c r="RAY12" s="502"/>
      <c r="RAZ12" s="502"/>
      <c r="RBA12" s="502"/>
      <c r="RBB12" s="502"/>
      <c r="RBC12" s="502"/>
      <c r="RBD12" s="502"/>
      <c r="RBE12" s="502"/>
      <c r="RBF12" s="502"/>
      <c r="RBG12" s="502"/>
      <c r="RBH12" s="502"/>
      <c r="RBI12" s="502"/>
      <c r="RBJ12" s="502"/>
      <c r="RBK12" s="502"/>
      <c r="RBL12" s="502"/>
      <c r="RBM12" s="502"/>
      <c r="RBN12" s="502"/>
      <c r="RBO12" s="502"/>
      <c r="RBP12" s="502"/>
      <c r="RBQ12" s="502"/>
      <c r="RBR12" s="502"/>
      <c r="RBS12" s="502"/>
      <c r="RBT12" s="502"/>
      <c r="RBU12" s="502"/>
      <c r="RBV12" s="502"/>
      <c r="RBW12" s="502"/>
      <c r="RBX12" s="502"/>
      <c r="RBY12" s="502"/>
      <c r="RBZ12" s="502"/>
      <c r="RCA12" s="502"/>
      <c r="RCB12" s="502"/>
      <c r="RCC12" s="502"/>
      <c r="RCD12" s="502"/>
      <c r="RCE12" s="502"/>
      <c r="RCF12" s="502"/>
      <c r="RCG12" s="502"/>
      <c r="RCH12" s="502"/>
      <c r="RCI12" s="502"/>
      <c r="RCJ12" s="502"/>
      <c r="RCK12" s="502"/>
      <c r="RCL12" s="502"/>
      <c r="RCM12" s="502"/>
      <c r="RCN12" s="502"/>
      <c r="RCO12" s="502"/>
      <c r="RCP12" s="502"/>
      <c r="RCQ12" s="502"/>
      <c r="RCR12" s="502"/>
      <c r="RCS12" s="502"/>
      <c r="RCT12" s="502"/>
      <c r="RCU12" s="502"/>
      <c r="RCV12" s="502"/>
      <c r="RCW12" s="502"/>
      <c r="RCX12" s="502"/>
      <c r="RCY12" s="502"/>
      <c r="RCZ12" s="502"/>
      <c r="RDA12" s="502"/>
      <c r="RDB12" s="502"/>
      <c r="RDC12" s="502"/>
      <c r="RDD12" s="502"/>
      <c r="RDE12" s="502"/>
      <c r="RDF12" s="502"/>
      <c r="RDG12" s="502"/>
      <c r="RDH12" s="502"/>
      <c r="RDI12" s="502"/>
      <c r="RDJ12" s="502"/>
      <c r="RDK12" s="502"/>
      <c r="RDL12" s="502"/>
      <c r="RDM12" s="502"/>
      <c r="RDN12" s="502"/>
      <c r="RDO12" s="502"/>
      <c r="RDP12" s="502"/>
      <c r="RDQ12" s="502"/>
      <c r="RDR12" s="502"/>
      <c r="RDS12" s="502"/>
      <c r="RDT12" s="502"/>
      <c r="RDU12" s="502"/>
      <c r="RDV12" s="502"/>
      <c r="RDW12" s="502"/>
      <c r="RDX12" s="502"/>
      <c r="RDY12" s="502"/>
      <c r="RDZ12" s="502"/>
      <c r="REA12" s="502"/>
      <c r="REB12" s="502"/>
      <c r="REC12" s="502"/>
      <c r="RED12" s="502"/>
      <c r="REE12" s="502"/>
      <c r="REF12" s="502"/>
      <c r="REG12" s="502"/>
      <c r="REH12" s="502"/>
      <c r="REI12" s="502"/>
      <c r="REJ12" s="502"/>
      <c r="REK12" s="502"/>
      <c r="REL12" s="502"/>
      <c r="REM12" s="502"/>
      <c r="REN12" s="502"/>
      <c r="REO12" s="502"/>
      <c r="REP12" s="502"/>
      <c r="REQ12" s="502"/>
      <c r="RER12" s="502"/>
      <c r="RES12" s="502"/>
      <c r="RET12" s="502"/>
      <c r="REU12" s="502"/>
      <c r="REV12" s="502"/>
      <c r="REW12" s="502"/>
      <c r="REX12" s="502"/>
      <c r="REY12" s="502"/>
      <c r="REZ12" s="502"/>
      <c r="RFA12" s="502"/>
      <c r="RFB12" s="502"/>
      <c r="RFC12" s="502"/>
      <c r="RFD12" s="502"/>
      <c r="RFE12" s="502"/>
      <c r="RFF12" s="502"/>
      <c r="RFG12" s="502"/>
      <c r="RFH12" s="502"/>
      <c r="RFI12" s="502"/>
      <c r="RFJ12" s="502"/>
      <c r="RFK12" s="502"/>
      <c r="RFL12" s="502"/>
      <c r="RFM12" s="502"/>
      <c r="RFN12" s="502"/>
      <c r="RFO12" s="502"/>
      <c r="RFP12" s="502"/>
      <c r="RFQ12" s="502"/>
      <c r="RFR12" s="502"/>
      <c r="RFS12" s="502"/>
      <c r="RFT12" s="502"/>
      <c r="RFU12" s="502"/>
      <c r="RFV12" s="502"/>
      <c r="RFW12" s="502"/>
      <c r="RFX12" s="502"/>
      <c r="RFY12" s="502"/>
      <c r="RFZ12" s="502"/>
      <c r="RGA12" s="502"/>
      <c r="RGB12" s="502"/>
      <c r="RGC12" s="502"/>
      <c r="RGD12" s="502"/>
      <c r="RGE12" s="502"/>
      <c r="RGF12" s="502"/>
      <c r="RGG12" s="502"/>
      <c r="RGH12" s="502"/>
      <c r="RGI12" s="502"/>
      <c r="RGJ12" s="502"/>
      <c r="RGK12" s="502"/>
      <c r="RGL12" s="502"/>
      <c r="RGM12" s="502"/>
      <c r="RGN12" s="502"/>
      <c r="RGO12" s="502"/>
      <c r="RGP12" s="502"/>
      <c r="RGQ12" s="502"/>
      <c r="RGR12" s="502"/>
      <c r="RGS12" s="502"/>
      <c r="RGT12" s="502"/>
      <c r="RGU12" s="502"/>
      <c r="RGV12" s="502"/>
      <c r="RGW12" s="502"/>
      <c r="RGX12" s="502"/>
      <c r="RGY12" s="502"/>
      <c r="RGZ12" s="502"/>
      <c r="RHA12" s="502"/>
      <c r="RHB12" s="502"/>
      <c r="RHC12" s="502"/>
      <c r="RHD12" s="502"/>
      <c r="RHE12" s="502"/>
      <c r="RHF12" s="502"/>
      <c r="RHG12" s="502"/>
      <c r="RHH12" s="502"/>
      <c r="RHI12" s="502"/>
      <c r="RHJ12" s="502"/>
      <c r="RHK12" s="502"/>
      <c r="RHL12" s="502"/>
      <c r="RHM12" s="502"/>
      <c r="RHN12" s="502"/>
      <c r="RHO12" s="502"/>
      <c r="RHP12" s="502"/>
      <c r="RHQ12" s="502"/>
      <c r="RHR12" s="502"/>
      <c r="RHS12" s="502"/>
      <c r="RHT12" s="502"/>
      <c r="RHU12" s="502"/>
      <c r="RHV12" s="502"/>
      <c r="RHW12" s="502"/>
      <c r="RHX12" s="502"/>
      <c r="RHY12" s="502"/>
      <c r="RHZ12" s="502"/>
      <c r="RIA12" s="502"/>
      <c r="RIB12" s="502"/>
      <c r="RIC12" s="502"/>
      <c r="RID12" s="502"/>
      <c r="RIE12" s="502"/>
      <c r="RIF12" s="502"/>
      <c r="RIG12" s="502"/>
      <c r="RIH12" s="502"/>
      <c r="RII12" s="502"/>
      <c r="RIJ12" s="502"/>
      <c r="RIK12" s="502"/>
      <c r="RIL12" s="502"/>
      <c r="RIM12" s="502"/>
      <c r="RIN12" s="502"/>
      <c r="RIO12" s="502"/>
      <c r="RIP12" s="502"/>
      <c r="RIQ12" s="502"/>
      <c r="RIR12" s="502"/>
      <c r="RIS12" s="502"/>
      <c r="RIT12" s="502"/>
      <c r="RIU12" s="502"/>
      <c r="RIV12" s="502"/>
      <c r="RIW12" s="502"/>
      <c r="RIX12" s="502"/>
      <c r="RIY12" s="502"/>
      <c r="RIZ12" s="502"/>
      <c r="RJA12" s="502"/>
      <c r="RJB12" s="502"/>
      <c r="RJC12" s="502"/>
      <c r="RJD12" s="502"/>
      <c r="RJE12" s="502"/>
      <c r="RJF12" s="502"/>
      <c r="RJG12" s="502"/>
      <c r="RJH12" s="502"/>
      <c r="RJI12" s="502"/>
      <c r="RJJ12" s="502"/>
      <c r="RJK12" s="502"/>
      <c r="RJL12" s="502"/>
      <c r="RJM12" s="502"/>
      <c r="RJN12" s="502"/>
      <c r="RJO12" s="502"/>
      <c r="RJP12" s="502"/>
      <c r="RJQ12" s="502"/>
      <c r="RJR12" s="502"/>
      <c r="RJS12" s="502"/>
      <c r="RJT12" s="502"/>
      <c r="RJU12" s="502"/>
      <c r="RJV12" s="502"/>
      <c r="RJW12" s="502"/>
      <c r="RJX12" s="502"/>
      <c r="RJY12" s="502"/>
      <c r="RJZ12" s="502"/>
      <c r="RKA12" s="502"/>
      <c r="RKB12" s="502"/>
      <c r="RKC12" s="502"/>
      <c r="RKD12" s="502"/>
      <c r="RKE12" s="502"/>
      <c r="RKF12" s="502"/>
      <c r="RKG12" s="502"/>
      <c r="RKH12" s="502"/>
      <c r="RKI12" s="502"/>
      <c r="RKJ12" s="502"/>
      <c r="RKK12" s="502"/>
      <c r="RKL12" s="502"/>
      <c r="RKM12" s="502"/>
      <c r="RKN12" s="502"/>
      <c r="RKO12" s="502"/>
      <c r="RKP12" s="502"/>
      <c r="RKQ12" s="502"/>
      <c r="RKR12" s="502"/>
      <c r="RKS12" s="502"/>
      <c r="RKT12" s="502"/>
      <c r="RKU12" s="502"/>
      <c r="RKV12" s="502"/>
      <c r="RKW12" s="502"/>
      <c r="RKX12" s="502"/>
      <c r="RKY12" s="502"/>
      <c r="RKZ12" s="502"/>
      <c r="RLA12" s="502"/>
      <c r="RLB12" s="502"/>
      <c r="RLC12" s="502"/>
      <c r="RLD12" s="502"/>
      <c r="RLE12" s="502"/>
      <c r="RLF12" s="502"/>
      <c r="RLG12" s="502"/>
      <c r="RLH12" s="502"/>
      <c r="RLI12" s="502"/>
      <c r="RLJ12" s="502"/>
      <c r="RLK12" s="502"/>
      <c r="RLL12" s="502"/>
      <c r="RLM12" s="502"/>
      <c r="RLN12" s="502"/>
      <c r="RLO12" s="502"/>
      <c r="RLP12" s="502"/>
      <c r="RLQ12" s="502"/>
      <c r="RLR12" s="502"/>
      <c r="RLS12" s="502"/>
      <c r="RLT12" s="502"/>
      <c r="RLU12" s="502"/>
      <c r="RLV12" s="502"/>
      <c r="RLW12" s="502"/>
      <c r="RLX12" s="502"/>
      <c r="RLY12" s="502"/>
      <c r="RLZ12" s="502"/>
      <c r="RMA12" s="502"/>
      <c r="RMB12" s="502"/>
      <c r="RMC12" s="502"/>
      <c r="RMD12" s="502"/>
      <c r="RME12" s="502"/>
      <c r="RMF12" s="502"/>
      <c r="RMG12" s="502"/>
      <c r="RMH12" s="502"/>
      <c r="RMI12" s="502"/>
      <c r="RMJ12" s="502"/>
      <c r="RMK12" s="502"/>
      <c r="RML12" s="502"/>
      <c r="RMM12" s="502"/>
      <c r="RMN12" s="502"/>
      <c r="RMO12" s="502"/>
      <c r="RMP12" s="502"/>
      <c r="RMQ12" s="502"/>
      <c r="RMR12" s="502"/>
      <c r="RMS12" s="502"/>
      <c r="RMT12" s="502"/>
      <c r="RMU12" s="502"/>
      <c r="RMV12" s="502"/>
      <c r="RMW12" s="502"/>
      <c r="RMX12" s="502"/>
      <c r="RMY12" s="502"/>
      <c r="RMZ12" s="502"/>
      <c r="RNA12" s="502"/>
      <c r="RNB12" s="502"/>
      <c r="RNC12" s="502"/>
      <c r="RND12" s="502"/>
      <c r="RNE12" s="502"/>
      <c r="RNF12" s="502"/>
      <c r="RNG12" s="502"/>
      <c r="RNH12" s="502"/>
      <c r="RNI12" s="502"/>
      <c r="RNJ12" s="502"/>
      <c r="RNK12" s="502"/>
      <c r="RNL12" s="502"/>
      <c r="RNM12" s="502"/>
      <c r="RNN12" s="502"/>
      <c r="RNO12" s="502"/>
      <c r="RNP12" s="502"/>
      <c r="RNQ12" s="502"/>
      <c r="RNR12" s="502"/>
      <c r="RNS12" s="502"/>
      <c r="RNT12" s="502"/>
      <c r="RNU12" s="502"/>
      <c r="RNV12" s="502"/>
      <c r="RNW12" s="502"/>
      <c r="RNX12" s="502"/>
      <c r="RNY12" s="502"/>
      <c r="RNZ12" s="502"/>
      <c r="ROA12" s="502"/>
      <c r="ROB12" s="502"/>
      <c r="ROC12" s="502"/>
      <c r="ROD12" s="502"/>
      <c r="ROE12" s="502"/>
      <c r="ROF12" s="502"/>
      <c r="ROG12" s="502"/>
      <c r="ROH12" s="502"/>
      <c r="ROI12" s="502"/>
      <c r="ROJ12" s="502"/>
      <c r="ROK12" s="502"/>
      <c r="ROL12" s="502"/>
      <c r="ROM12" s="502"/>
      <c r="RON12" s="502"/>
      <c r="ROO12" s="502"/>
      <c r="ROP12" s="502"/>
      <c r="ROQ12" s="502"/>
      <c r="ROR12" s="502"/>
      <c r="ROS12" s="502"/>
      <c r="ROT12" s="502"/>
      <c r="ROU12" s="502"/>
      <c r="ROV12" s="502"/>
      <c r="ROW12" s="502"/>
      <c r="ROX12" s="502"/>
      <c r="ROY12" s="502"/>
      <c r="ROZ12" s="502"/>
      <c r="RPA12" s="502"/>
      <c r="RPB12" s="502"/>
      <c r="RPC12" s="502"/>
      <c r="RPD12" s="502"/>
      <c r="RPE12" s="502"/>
      <c r="RPF12" s="502"/>
      <c r="RPG12" s="502"/>
      <c r="RPH12" s="502"/>
      <c r="RPI12" s="502"/>
      <c r="RPJ12" s="502"/>
      <c r="RPK12" s="502"/>
      <c r="RPL12" s="502"/>
      <c r="RPM12" s="502"/>
      <c r="RPN12" s="502"/>
      <c r="RPO12" s="502"/>
      <c r="RPP12" s="502"/>
      <c r="RPQ12" s="502"/>
      <c r="RPR12" s="502"/>
      <c r="RPS12" s="502"/>
      <c r="RPT12" s="502"/>
      <c r="RPU12" s="502"/>
      <c r="RPV12" s="502"/>
      <c r="RPW12" s="502"/>
      <c r="RPX12" s="502"/>
      <c r="RPY12" s="502"/>
      <c r="RPZ12" s="502"/>
      <c r="RQA12" s="502"/>
      <c r="RQB12" s="502"/>
      <c r="RQC12" s="502"/>
      <c r="RQD12" s="502"/>
      <c r="RQE12" s="502"/>
      <c r="RQF12" s="502"/>
      <c r="RQG12" s="502"/>
      <c r="RQH12" s="502"/>
      <c r="RQI12" s="502"/>
      <c r="RQJ12" s="502"/>
      <c r="RQK12" s="502"/>
      <c r="RQL12" s="502"/>
      <c r="RQM12" s="502"/>
      <c r="RQN12" s="502"/>
      <c r="RQO12" s="502"/>
      <c r="RQP12" s="502"/>
      <c r="RQQ12" s="502"/>
      <c r="RQR12" s="502"/>
      <c r="RQS12" s="502"/>
      <c r="RQT12" s="502"/>
      <c r="RQU12" s="502"/>
      <c r="RQV12" s="502"/>
      <c r="RQW12" s="502"/>
      <c r="RQX12" s="502"/>
      <c r="RQY12" s="502"/>
      <c r="RQZ12" s="502"/>
      <c r="RRA12" s="502"/>
      <c r="RRB12" s="502"/>
      <c r="RRC12" s="502"/>
      <c r="RRD12" s="502"/>
      <c r="RRE12" s="502"/>
      <c r="RRF12" s="502"/>
      <c r="RRG12" s="502"/>
      <c r="RRH12" s="502"/>
      <c r="RRI12" s="502"/>
      <c r="RRJ12" s="502"/>
      <c r="RRK12" s="502"/>
      <c r="RRL12" s="502"/>
      <c r="RRM12" s="502"/>
      <c r="RRN12" s="502"/>
      <c r="RRO12" s="502"/>
      <c r="RRP12" s="502"/>
      <c r="RRQ12" s="502"/>
      <c r="RRR12" s="502"/>
      <c r="RRS12" s="502"/>
      <c r="RRT12" s="502"/>
      <c r="RRU12" s="502"/>
      <c r="RRV12" s="502"/>
      <c r="RRW12" s="502"/>
      <c r="RRX12" s="502"/>
      <c r="RRY12" s="502"/>
      <c r="RRZ12" s="502"/>
      <c r="RSA12" s="502"/>
      <c r="RSB12" s="502"/>
      <c r="RSC12" s="502"/>
      <c r="RSD12" s="502"/>
      <c r="RSE12" s="502"/>
      <c r="RSF12" s="502"/>
      <c r="RSG12" s="502"/>
      <c r="RSH12" s="502"/>
      <c r="RSI12" s="502"/>
      <c r="RSJ12" s="502"/>
      <c r="RSK12" s="502"/>
      <c r="RSL12" s="502"/>
      <c r="RSM12" s="502"/>
      <c r="RSN12" s="502"/>
      <c r="RSO12" s="502"/>
      <c r="RSP12" s="502"/>
      <c r="RSQ12" s="502"/>
      <c r="RSR12" s="502"/>
      <c r="RSS12" s="502"/>
      <c r="RST12" s="502"/>
      <c r="RSU12" s="502"/>
      <c r="RSV12" s="502"/>
      <c r="RSW12" s="502"/>
      <c r="RSX12" s="502"/>
      <c r="RSY12" s="502"/>
      <c r="RSZ12" s="502"/>
      <c r="RTA12" s="502"/>
      <c r="RTB12" s="502"/>
      <c r="RTC12" s="502"/>
      <c r="RTD12" s="502"/>
      <c r="RTE12" s="502"/>
      <c r="RTF12" s="502"/>
      <c r="RTG12" s="502"/>
      <c r="RTH12" s="502"/>
      <c r="RTI12" s="502"/>
      <c r="RTJ12" s="502"/>
      <c r="RTK12" s="502"/>
      <c r="RTL12" s="502"/>
      <c r="RTM12" s="502"/>
      <c r="RTN12" s="502"/>
      <c r="RTO12" s="502"/>
      <c r="RTP12" s="502"/>
      <c r="RTQ12" s="502"/>
      <c r="RTR12" s="502"/>
      <c r="RTS12" s="502"/>
      <c r="RTT12" s="502"/>
      <c r="RTU12" s="502"/>
      <c r="RTV12" s="502"/>
      <c r="RTW12" s="502"/>
      <c r="RTX12" s="502"/>
      <c r="RTY12" s="502"/>
      <c r="RTZ12" s="502"/>
      <c r="RUA12" s="502"/>
      <c r="RUB12" s="502"/>
      <c r="RUC12" s="502"/>
      <c r="RUD12" s="502"/>
      <c r="RUE12" s="502"/>
      <c r="RUF12" s="502"/>
      <c r="RUG12" s="502"/>
      <c r="RUH12" s="502"/>
      <c r="RUI12" s="502"/>
      <c r="RUJ12" s="502"/>
      <c r="RUK12" s="502"/>
      <c r="RUL12" s="502"/>
      <c r="RUM12" s="502"/>
      <c r="RUN12" s="502"/>
      <c r="RUO12" s="502"/>
      <c r="RUP12" s="502"/>
      <c r="RUQ12" s="502"/>
      <c r="RUR12" s="502"/>
      <c r="RUS12" s="502"/>
      <c r="RUT12" s="502"/>
      <c r="RUU12" s="502"/>
      <c r="RUV12" s="502"/>
      <c r="RUW12" s="502"/>
      <c r="RUX12" s="502"/>
      <c r="RUY12" s="502"/>
      <c r="RUZ12" s="502"/>
      <c r="RVA12" s="502"/>
      <c r="RVB12" s="502"/>
      <c r="RVC12" s="502"/>
      <c r="RVD12" s="502"/>
      <c r="RVE12" s="502"/>
      <c r="RVF12" s="502"/>
      <c r="RVG12" s="502"/>
      <c r="RVH12" s="502"/>
      <c r="RVI12" s="502"/>
      <c r="RVJ12" s="502"/>
      <c r="RVK12" s="502"/>
      <c r="RVL12" s="502"/>
      <c r="RVM12" s="502"/>
      <c r="RVN12" s="502"/>
      <c r="RVO12" s="502"/>
      <c r="RVP12" s="502"/>
      <c r="RVQ12" s="502"/>
      <c r="RVR12" s="502"/>
      <c r="RVS12" s="502"/>
      <c r="RVT12" s="502"/>
      <c r="RVU12" s="502"/>
      <c r="RVV12" s="502"/>
      <c r="RVW12" s="502"/>
      <c r="RVX12" s="502"/>
      <c r="RVY12" s="502"/>
      <c r="RVZ12" s="502"/>
      <c r="RWA12" s="502"/>
      <c r="RWB12" s="502"/>
      <c r="RWC12" s="502"/>
      <c r="RWD12" s="502"/>
      <c r="RWE12" s="502"/>
      <c r="RWF12" s="502"/>
      <c r="RWG12" s="502"/>
      <c r="RWH12" s="502"/>
      <c r="RWI12" s="502"/>
      <c r="RWJ12" s="502"/>
      <c r="RWK12" s="502"/>
      <c r="RWL12" s="502"/>
      <c r="RWM12" s="502"/>
      <c r="RWN12" s="502"/>
      <c r="RWO12" s="502"/>
      <c r="RWP12" s="502"/>
      <c r="RWQ12" s="502"/>
      <c r="RWR12" s="502"/>
      <c r="RWS12" s="502"/>
      <c r="RWT12" s="502"/>
      <c r="RWU12" s="502"/>
      <c r="RWV12" s="502"/>
      <c r="RWW12" s="502"/>
      <c r="RWX12" s="502"/>
      <c r="RWY12" s="502"/>
      <c r="RWZ12" s="502"/>
      <c r="RXA12" s="502"/>
      <c r="RXB12" s="502"/>
      <c r="RXC12" s="502"/>
      <c r="RXD12" s="502"/>
      <c r="RXE12" s="502"/>
      <c r="RXF12" s="502"/>
      <c r="RXG12" s="502"/>
      <c r="RXH12" s="502"/>
      <c r="RXI12" s="502"/>
      <c r="RXJ12" s="502"/>
      <c r="RXK12" s="502"/>
      <c r="RXL12" s="502"/>
      <c r="RXM12" s="502"/>
      <c r="RXN12" s="502"/>
      <c r="RXO12" s="502"/>
      <c r="RXP12" s="502"/>
      <c r="RXQ12" s="502"/>
      <c r="RXR12" s="502"/>
      <c r="RXS12" s="502"/>
      <c r="RXT12" s="502"/>
      <c r="RXU12" s="502"/>
      <c r="RXV12" s="502"/>
      <c r="RXW12" s="502"/>
      <c r="RXX12" s="502"/>
      <c r="RXY12" s="502"/>
      <c r="RXZ12" s="502"/>
      <c r="RYA12" s="502"/>
      <c r="RYB12" s="502"/>
      <c r="RYC12" s="502"/>
      <c r="RYD12" s="502"/>
      <c r="RYE12" s="502"/>
      <c r="RYF12" s="502"/>
      <c r="RYG12" s="502"/>
      <c r="RYH12" s="502"/>
      <c r="RYI12" s="502"/>
      <c r="RYJ12" s="502"/>
      <c r="RYK12" s="502"/>
      <c r="RYL12" s="502"/>
      <c r="RYM12" s="502"/>
      <c r="RYN12" s="502"/>
      <c r="RYO12" s="502"/>
      <c r="RYP12" s="502"/>
      <c r="RYQ12" s="502"/>
      <c r="RYR12" s="502"/>
      <c r="RYS12" s="502"/>
      <c r="RYT12" s="502"/>
      <c r="RYU12" s="502"/>
      <c r="RYV12" s="502"/>
      <c r="RYW12" s="502"/>
      <c r="RYX12" s="502"/>
      <c r="RYY12" s="502"/>
      <c r="RYZ12" s="502"/>
      <c r="RZA12" s="502"/>
      <c r="RZB12" s="502"/>
      <c r="RZC12" s="502"/>
      <c r="RZD12" s="502"/>
      <c r="RZE12" s="502"/>
      <c r="RZF12" s="502"/>
      <c r="RZG12" s="502"/>
      <c r="RZH12" s="502"/>
      <c r="RZI12" s="502"/>
      <c r="RZJ12" s="502"/>
      <c r="RZK12" s="502"/>
      <c r="RZL12" s="502"/>
      <c r="RZM12" s="502"/>
      <c r="RZN12" s="502"/>
      <c r="RZO12" s="502"/>
      <c r="RZP12" s="502"/>
      <c r="RZQ12" s="502"/>
      <c r="RZR12" s="502"/>
      <c r="RZS12" s="502"/>
      <c r="RZT12" s="502"/>
      <c r="RZU12" s="502"/>
      <c r="RZV12" s="502"/>
      <c r="RZW12" s="502"/>
      <c r="RZX12" s="502"/>
      <c r="RZY12" s="502"/>
      <c r="RZZ12" s="502"/>
      <c r="SAA12" s="502"/>
      <c r="SAB12" s="502"/>
      <c r="SAC12" s="502"/>
      <c r="SAD12" s="502"/>
      <c r="SAE12" s="502"/>
      <c r="SAF12" s="502"/>
      <c r="SAG12" s="502"/>
      <c r="SAH12" s="502"/>
      <c r="SAI12" s="502"/>
      <c r="SAJ12" s="502"/>
      <c r="SAK12" s="502"/>
      <c r="SAL12" s="502"/>
      <c r="SAM12" s="502"/>
      <c r="SAN12" s="502"/>
      <c r="SAO12" s="502"/>
      <c r="SAP12" s="502"/>
      <c r="SAQ12" s="502"/>
      <c r="SAR12" s="502"/>
      <c r="SAS12" s="502"/>
      <c r="SAT12" s="502"/>
      <c r="SAU12" s="502"/>
      <c r="SAV12" s="502"/>
      <c r="SAW12" s="502"/>
      <c r="SAX12" s="502"/>
      <c r="SAY12" s="502"/>
      <c r="SAZ12" s="502"/>
      <c r="SBA12" s="502"/>
      <c r="SBB12" s="502"/>
      <c r="SBC12" s="502"/>
      <c r="SBD12" s="502"/>
      <c r="SBE12" s="502"/>
      <c r="SBF12" s="502"/>
      <c r="SBG12" s="502"/>
      <c r="SBH12" s="502"/>
      <c r="SBI12" s="502"/>
      <c r="SBJ12" s="502"/>
      <c r="SBK12" s="502"/>
      <c r="SBL12" s="502"/>
      <c r="SBM12" s="502"/>
      <c r="SBN12" s="502"/>
      <c r="SBO12" s="502"/>
      <c r="SBP12" s="502"/>
      <c r="SBQ12" s="502"/>
      <c r="SBR12" s="502"/>
      <c r="SBS12" s="502"/>
      <c r="SBT12" s="502"/>
      <c r="SBU12" s="502"/>
      <c r="SBV12" s="502"/>
      <c r="SBW12" s="502"/>
      <c r="SBX12" s="502"/>
      <c r="SBY12" s="502"/>
      <c r="SBZ12" s="502"/>
      <c r="SCA12" s="502"/>
      <c r="SCB12" s="502"/>
      <c r="SCC12" s="502"/>
      <c r="SCD12" s="502"/>
      <c r="SCE12" s="502"/>
      <c r="SCF12" s="502"/>
      <c r="SCG12" s="502"/>
      <c r="SCH12" s="502"/>
      <c r="SCI12" s="502"/>
      <c r="SCJ12" s="502"/>
      <c r="SCK12" s="502"/>
      <c r="SCL12" s="502"/>
      <c r="SCM12" s="502"/>
      <c r="SCN12" s="502"/>
      <c r="SCO12" s="502"/>
      <c r="SCP12" s="502"/>
      <c r="SCQ12" s="502"/>
      <c r="SCR12" s="502"/>
      <c r="SCS12" s="502"/>
      <c r="SCT12" s="502"/>
      <c r="SCU12" s="502"/>
      <c r="SCV12" s="502"/>
      <c r="SCW12" s="502"/>
      <c r="SCX12" s="502"/>
      <c r="SCY12" s="502"/>
      <c r="SCZ12" s="502"/>
      <c r="SDA12" s="502"/>
      <c r="SDB12" s="502"/>
      <c r="SDC12" s="502"/>
      <c r="SDD12" s="502"/>
      <c r="SDE12" s="502"/>
      <c r="SDF12" s="502"/>
      <c r="SDG12" s="502"/>
      <c r="SDH12" s="502"/>
      <c r="SDI12" s="502"/>
      <c r="SDJ12" s="502"/>
      <c r="SDK12" s="502"/>
      <c r="SDL12" s="502"/>
      <c r="SDM12" s="502"/>
      <c r="SDN12" s="502"/>
      <c r="SDO12" s="502"/>
      <c r="SDP12" s="502"/>
      <c r="SDQ12" s="502"/>
      <c r="SDR12" s="502"/>
      <c r="SDS12" s="502"/>
      <c r="SDT12" s="502"/>
      <c r="SDU12" s="502"/>
      <c r="SDV12" s="502"/>
      <c r="SDW12" s="502"/>
      <c r="SDX12" s="502"/>
      <c r="SDY12" s="502"/>
      <c r="SDZ12" s="502"/>
      <c r="SEA12" s="502"/>
      <c r="SEB12" s="502"/>
      <c r="SEC12" s="502"/>
      <c r="SED12" s="502"/>
      <c r="SEE12" s="502"/>
      <c r="SEF12" s="502"/>
      <c r="SEG12" s="502"/>
      <c r="SEH12" s="502"/>
      <c r="SEI12" s="502"/>
      <c r="SEJ12" s="502"/>
      <c r="SEK12" s="502"/>
      <c r="SEL12" s="502"/>
      <c r="SEM12" s="502"/>
      <c r="SEN12" s="502"/>
      <c r="SEO12" s="502"/>
      <c r="SEP12" s="502"/>
      <c r="SEQ12" s="502"/>
      <c r="SER12" s="502"/>
      <c r="SES12" s="502"/>
      <c r="SET12" s="502"/>
      <c r="SEU12" s="502"/>
      <c r="SEV12" s="502"/>
      <c r="SEW12" s="502"/>
      <c r="SEX12" s="502"/>
      <c r="SEY12" s="502"/>
      <c r="SEZ12" s="502"/>
      <c r="SFA12" s="502"/>
      <c r="SFB12" s="502"/>
      <c r="SFC12" s="502"/>
      <c r="SFD12" s="502"/>
      <c r="SFE12" s="502"/>
      <c r="SFF12" s="502"/>
      <c r="SFG12" s="502"/>
      <c r="SFH12" s="502"/>
      <c r="SFI12" s="502"/>
      <c r="SFJ12" s="502"/>
      <c r="SFK12" s="502"/>
      <c r="SFL12" s="502"/>
      <c r="SFM12" s="502"/>
      <c r="SFN12" s="502"/>
      <c r="SFO12" s="502"/>
      <c r="SFP12" s="502"/>
      <c r="SFQ12" s="502"/>
      <c r="SFR12" s="502"/>
      <c r="SFS12" s="502"/>
      <c r="SFT12" s="502"/>
      <c r="SFU12" s="502"/>
      <c r="SFV12" s="502"/>
      <c r="SFW12" s="502"/>
      <c r="SFX12" s="502"/>
      <c r="SFY12" s="502"/>
      <c r="SFZ12" s="502"/>
      <c r="SGA12" s="502"/>
      <c r="SGB12" s="502"/>
      <c r="SGC12" s="502"/>
      <c r="SGD12" s="502"/>
      <c r="SGE12" s="502"/>
      <c r="SGF12" s="502"/>
      <c r="SGG12" s="502"/>
      <c r="SGH12" s="502"/>
      <c r="SGI12" s="502"/>
      <c r="SGJ12" s="502"/>
      <c r="SGK12" s="502"/>
      <c r="SGL12" s="502"/>
      <c r="SGM12" s="502"/>
      <c r="SGN12" s="502"/>
      <c r="SGO12" s="502"/>
      <c r="SGP12" s="502"/>
      <c r="SGQ12" s="502"/>
      <c r="SGR12" s="502"/>
      <c r="SGS12" s="502"/>
      <c r="SGT12" s="502"/>
      <c r="SGU12" s="502"/>
      <c r="SGV12" s="502"/>
      <c r="SGW12" s="502"/>
      <c r="SGX12" s="502"/>
      <c r="SGY12" s="502"/>
      <c r="SGZ12" s="502"/>
      <c r="SHA12" s="502"/>
      <c r="SHB12" s="502"/>
      <c r="SHC12" s="502"/>
      <c r="SHD12" s="502"/>
      <c r="SHE12" s="502"/>
      <c r="SHF12" s="502"/>
      <c r="SHG12" s="502"/>
      <c r="SHH12" s="502"/>
      <c r="SHI12" s="502"/>
      <c r="SHJ12" s="502"/>
      <c r="SHK12" s="502"/>
      <c r="SHL12" s="502"/>
      <c r="SHM12" s="502"/>
      <c r="SHN12" s="502"/>
      <c r="SHO12" s="502"/>
      <c r="SHP12" s="502"/>
      <c r="SHQ12" s="502"/>
      <c r="SHR12" s="502"/>
      <c r="SHS12" s="502"/>
      <c r="SHT12" s="502"/>
      <c r="SHU12" s="502"/>
      <c r="SHV12" s="502"/>
      <c r="SHW12" s="502"/>
      <c r="SHX12" s="502"/>
      <c r="SHY12" s="502"/>
      <c r="SHZ12" s="502"/>
      <c r="SIA12" s="502"/>
      <c r="SIB12" s="502"/>
      <c r="SIC12" s="502"/>
      <c r="SID12" s="502"/>
      <c r="SIE12" s="502"/>
      <c r="SIF12" s="502"/>
      <c r="SIG12" s="502"/>
      <c r="SIH12" s="502"/>
      <c r="SII12" s="502"/>
      <c r="SIJ12" s="502"/>
      <c r="SIK12" s="502"/>
      <c r="SIL12" s="502"/>
      <c r="SIM12" s="502"/>
      <c r="SIN12" s="502"/>
      <c r="SIO12" s="502"/>
      <c r="SIP12" s="502"/>
      <c r="SIQ12" s="502"/>
      <c r="SIR12" s="502"/>
      <c r="SIS12" s="502"/>
      <c r="SIT12" s="502"/>
      <c r="SIU12" s="502"/>
      <c r="SIV12" s="502"/>
      <c r="SIW12" s="502"/>
      <c r="SIX12" s="502"/>
      <c r="SIY12" s="502"/>
      <c r="SIZ12" s="502"/>
      <c r="SJA12" s="502"/>
      <c r="SJB12" s="502"/>
      <c r="SJC12" s="502"/>
      <c r="SJD12" s="502"/>
      <c r="SJE12" s="502"/>
      <c r="SJF12" s="502"/>
      <c r="SJG12" s="502"/>
      <c r="SJH12" s="502"/>
      <c r="SJI12" s="502"/>
      <c r="SJJ12" s="502"/>
      <c r="SJK12" s="502"/>
      <c r="SJL12" s="502"/>
      <c r="SJM12" s="502"/>
      <c r="SJN12" s="502"/>
      <c r="SJO12" s="502"/>
      <c r="SJP12" s="502"/>
      <c r="SJQ12" s="502"/>
      <c r="SJR12" s="502"/>
      <c r="SJS12" s="502"/>
      <c r="SJT12" s="502"/>
      <c r="SJU12" s="502"/>
      <c r="SJV12" s="502"/>
      <c r="SJW12" s="502"/>
      <c r="SJX12" s="502"/>
      <c r="SJY12" s="502"/>
      <c r="SJZ12" s="502"/>
      <c r="SKA12" s="502"/>
      <c r="SKB12" s="502"/>
      <c r="SKC12" s="502"/>
      <c r="SKD12" s="502"/>
      <c r="SKE12" s="502"/>
      <c r="SKF12" s="502"/>
      <c r="SKG12" s="502"/>
      <c r="SKH12" s="502"/>
      <c r="SKI12" s="502"/>
      <c r="SKJ12" s="502"/>
      <c r="SKK12" s="502"/>
      <c r="SKL12" s="502"/>
      <c r="SKM12" s="502"/>
      <c r="SKN12" s="502"/>
      <c r="SKO12" s="502"/>
      <c r="SKP12" s="502"/>
      <c r="SKQ12" s="502"/>
      <c r="SKR12" s="502"/>
      <c r="SKS12" s="502"/>
      <c r="SKT12" s="502"/>
      <c r="SKU12" s="502"/>
      <c r="SKV12" s="502"/>
      <c r="SKW12" s="502"/>
      <c r="SKX12" s="502"/>
      <c r="SKY12" s="502"/>
      <c r="SKZ12" s="502"/>
      <c r="SLA12" s="502"/>
      <c r="SLB12" s="502"/>
      <c r="SLC12" s="502"/>
      <c r="SLD12" s="502"/>
      <c r="SLE12" s="502"/>
      <c r="SLF12" s="502"/>
      <c r="SLG12" s="502"/>
      <c r="SLH12" s="502"/>
      <c r="SLI12" s="502"/>
      <c r="SLJ12" s="502"/>
      <c r="SLK12" s="502"/>
      <c r="SLL12" s="502"/>
      <c r="SLM12" s="502"/>
      <c r="SLN12" s="502"/>
      <c r="SLO12" s="502"/>
      <c r="SLP12" s="502"/>
      <c r="SLQ12" s="502"/>
      <c r="SLR12" s="502"/>
      <c r="SLS12" s="502"/>
      <c r="SLT12" s="502"/>
      <c r="SLU12" s="502"/>
      <c r="SLV12" s="502"/>
      <c r="SLW12" s="502"/>
      <c r="SLX12" s="502"/>
      <c r="SLY12" s="502"/>
      <c r="SLZ12" s="502"/>
      <c r="SMA12" s="502"/>
      <c r="SMB12" s="502"/>
      <c r="SMC12" s="502"/>
      <c r="SMD12" s="502"/>
      <c r="SME12" s="502"/>
      <c r="SMF12" s="502"/>
      <c r="SMG12" s="502"/>
      <c r="SMH12" s="502"/>
      <c r="SMI12" s="502"/>
      <c r="SMJ12" s="502"/>
      <c r="SMK12" s="502"/>
      <c r="SML12" s="502"/>
      <c r="SMM12" s="502"/>
      <c r="SMN12" s="502"/>
      <c r="SMO12" s="502"/>
      <c r="SMP12" s="502"/>
      <c r="SMQ12" s="502"/>
      <c r="SMR12" s="502"/>
      <c r="SMS12" s="502"/>
      <c r="SMT12" s="502"/>
      <c r="SMU12" s="502"/>
      <c r="SMV12" s="502"/>
      <c r="SMW12" s="502"/>
      <c r="SMX12" s="502"/>
      <c r="SMY12" s="502"/>
      <c r="SMZ12" s="502"/>
      <c r="SNA12" s="502"/>
      <c r="SNB12" s="502"/>
      <c r="SNC12" s="502"/>
      <c r="SND12" s="502"/>
      <c r="SNE12" s="502"/>
      <c r="SNF12" s="502"/>
      <c r="SNG12" s="502"/>
      <c r="SNH12" s="502"/>
      <c r="SNI12" s="502"/>
      <c r="SNJ12" s="502"/>
      <c r="SNK12" s="502"/>
      <c r="SNL12" s="502"/>
      <c r="SNM12" s="502"/>
      <c r="SNN12" s="502"/>
      <c r="SNO12" s="502"/>
      <c r="SNP12" s="502"/>
      <c r="SNQ12" s="502"/>
      <c r="SNR12" s="502"/>
      <c r="SNS12" s="502"/>
      <c r="SNT12" s="502"/>
      <c r="SNU12" s="502"/>
      <c r="SNV12" s="502"/>
      <c r="SNW12" s="502"/>
      <c r="SNX12" s="502"/>
      <c r="SNY12" s="502"/>
      <c r="SNZ12" s="502"/>
      <c r="SOA12" s="502"/>
      <c r="SOB12" s="502"/>
      <c r="SOC12" s="502"/>
      <c r="SOD12" s="502"/>
      <c r="SOE12" s="502"/>
      <c r="SOF12" s="502"/>
      <c r="SOG12" s="502"/>
      <c r="SOH12" s="502"/>
      <c r="SOI12" s="502"/>
      <c r="SOJ12" s="502"/>
      <c r="SOK12" s="502"/>
      <c r="SOL12" s="502"/>
      <c r="SOM12" s="502"/>
      <c r="SON12" s="502"/>
      <c r="SOO12" s="502"/>
      <c r="SOP12" s="502"/>
      <c r="SOQ12" s="502"/>
      <c r="SOR12" s="502"/>
      <c r="SOS12" s="502"/>
      <c r="SOT12" s="502"/>
      <c r="SOU12" s="502"/>
      <c r="SOV12" s="502"/>
      <c r="SOW12" s="502"/>
      <c r="SOX12" s="502"/>
      <c r="SOY12" s="502"/>
      <c r="SOZ12" s="502"/>
      <c r="SPA12" s="502"/>
      <c r="SPB12" s="502"/>
      <c r="SPC12" s="502"/>
      <c r="SPD12" s="502"/>
      <c r="SPE12" s="502"/>
      <c r="SPF12" s="502"/>
      <c r="SPG12" s="502"/>
      <c r="SPH12" s="502"/>
      <c r="SPI12" s="502"/>
      <c r="SPJ12" s="502"/>
      <c r="SPK12" s="502"/>
      <c r="SPL12" s="502"/>
      <c r="SPM12" s="502"/>
      <c r="SPN12" s="502"/>
      <c r="SPO12" s="502"/>
      <c r="SPP12" s="502"/>
      <c r="SPQ12" s="502"/>
      <c r="SPR12" s="502"/>
      <c r="SPS12" s="502"/>
      <c r="SPT12" s="502"/>
      <c r="SPU12" s="502"/>
      <c r="SPV12" s="502"/>
      <c r="SPW12" s="502"/>
      <c r="SPX12" s="502"/>
      <c r="SPY12" s="502"/>
      <c r="SPZ12" s="502"/>
      <c r="SQA12" s="502"/>
      <c r="SQB12" s="502"/>
      <c r="SQC12" s="502"/>
      <c r="SQD12" s="502"/>
      <c r="SQE12" s="502"/>
      <c r="SQF12" s="502"/>
      <c r="SQG12" s="502"/>
      <c r="SQH12" s="502"/>
      <c r="SQI12" s="502"/>
      <c r="SQJ12" s="502"/>
      <c r="SQK12" s="502"/>
      <c r="SQL12" s="502"/>
      <c r="SQM12" s="502"/>
      <c r="SQN12" s="502"/>
      <c r="SQO12" s="502"/>
      <c r="SQP12" s="502"/>
      <c r="SQQ12" s="502"/>
      <c r="SQR12" s="502"/>
      <c r="SQS12" s="502"/>
      <c r="SQT12" s="502"/>
      <c r="SQU12" s="502"/>
      <c r="SQV12" s="502"/>
      <c r="SQW12" s="502"/>
      <c r="SQX12" s="502"/>
      <c r="SQY12" s="502"/>
      <c r="SQZ12" s="502"/>
      <c r="SRA12" s="502"/>
      <c r="SRB12" s="502"/>
      <c r="SRC12" s="502"/>
      <c r="SRD12" s="502"/>
      <c r="SRE12" s="502"/>
      <c r="SRF12" s="502"/>
      <c r="SRG12" s="502"/>
      <c r="SRH12" s="502"/>
      <c r="SRI12" s="502"/>
      <c r="SRJ12" s="502"/>
      <c r="SRK12" s="502"/>
      <c r="SRL12" s="502"/>
      <c r="SRM12" s="502"/>
      <c r="SRN12" s="502"/>
      <c r="SRO12" s="502"/>
      <c r="SRP12" s="502"/>
      <c r="SRQ12" s="502"/>
      <c r="SRR12" s="502"/>
      <c r="SRS12" s="502"/>
      <c r="SRT12" s="502"/>
      <c r="SRU12" s="502"/>
      <c r="SRV12" s="502"/>
      <c r="SRW12" s="502"/>
      <c r="SRX12" s="502"/>
      <c r="SRY12" s="502"/>
      <c r="SRZ12" s="502"/>
      <c r="SSA12" s="502"/>
      <c r="SSB12" s="502"/>
      <c r="SSC12" s="502"/>
      <c r="SSD12" s="502"/>
      <c r="SSE12" s="502"/>
      <c r="SSF12" s="502"/>
      <c r="SSG12" s="502"/>
      <c r="SSH12" s="502"/>
      <c r="SSI12" s="502"/>
      <c r="SSJ12" s="502"/>
      <c r="SSK12" s="502"/>
      <c r="SSL12" s="502"/>
      <c r="SSM12" s="502"/>
      <c r="SSN12" s="502"/>
      <c r="SSO12" s="502"/>
      <c r="SSP12" s="502"/>
      <c r="SSQ12" s="502"/>
      <c r="SSR12" s="502"/>
      <c r="SSS12" s="502"/>
      <c r="SST12" s="502"/>
      <c r="SSU12" s="502"/>
      <c r="SSV12" s="502"/>
      <c r="SSW12" s="502"/>
      <c r="SSX12" s="502"/>
      <c r="SSY12" s="502"/>
      <c r="SSZ12" s="502"/>
      <c r="STA12" s="502"/>
      <c r="STB12" s="502"/>
      <c r="STC12" s="502"/>
      <c r="STD12" s="502"/>
      <c r="STE12" s="502"/>
      <c r="STF12" s="502"/>
      <c r="STG12" s="502"/>
      <c r="STH12" s="502"/>
      <c r="STI12" s="502"/>
      <c r="STJ12" s="502"/>
      <c r="STK12" s="502"/>
      <c r="STL12" s="502"/>
      <c r="STM12" s="502"/>
      <c r="STN12" s="502"/>
      <c r="STO12" s="502"/>
      <c r="STP12" s="502"/>
      <c r="STQ12" s="502"/>
      <c r="STR12" s="502"/>
      <c r="STS12" s="502"/>
      <c r="STT12" s="502"/>
      <c r="STU12" s="502"/>
      <c r="STV12" s="502"/>
      <c r="STW12" s="502"/>
      <c r="STX12" s="502"/>
      <c r="STY12" s="502"/>
      <c r="STZ12" s="502"/>
      <c r="SUA12" s="502"/>
      <c r="SUB12" s="502"/>
      <c r="SUC12" s="502"/>
      <c r="SUD12" s="502"/>
      <c r="SUE12" s="502"/>
      <c r="SUF12" s="502"/>
      <c r="SUG12" s="502"/>
      <c r="SUH12" s="502"/>
      <c r="SUI12" s="502"/>
      <c r="SUJ12" s="502"/>
      <c r="SUK12" s="502"/>
      <c r="SUL12" s="502"/>
      <c r="SUM12" s="502"/>
      <c r="SUN12" s="502"/>
      <c r="SUO12" s="502"/>
      <c r="SUP12" s="502"/>
      <c r="SUQ12" s="502"/>
      <c r="SUR12" s="502"/>
      <c r="SUS12" s="502"/>
      <c r="SUT12" s="502"/>
      <c r="SUU12" s="502"/>
      <c r="SUV12" s="502"/>
      <c r="SUW12" s="502"/>
      <c r="SUX12" s="502"/>
      <c r="SUY12" s="502"/>
      <c r="SUZ12" s="502"/>
      <c r="SVA12" s="502"/>
      <c r="SVB12" s="502"/>
      <c r="SVC12" s="502"/>
      <c r="SVD12" s="502"/>
      <c r="SVE12" s="502"/>
      <c r="SVF12" s="502"/>
      <c r="SVG12" s="502"/>
      <c r="SVH12" s="502"/>
      <c r="SVI12" s="502"/>
      <c r="SVJ12" s="502"/>
      <c r="SVK12" s="502"/>
      <c r="SVL12" s="502"/>
      <c r="SVM12" s="502"/>
      <c r="SVN12" s="502"/>
      <c r="SVO12" s="502"/>
      <c r="SVP12" s="502"/>
      <c r="SVQ12" s="502"/>
      <c r="SVR12" s="502"/>
      <c r="SVS12" s="502"/>
      <c r="SVT12" s="502"/>
      <c r="SVU12" s="502"/>
      <c r="SVV12" s="502"/>
      <c r="SVW12" s="502"/>
      <c r="SVX12" s="502"/>
      <c r="SVY12" s="502"/>
      <c r="SVZ12" s="502"/>
      <c r="SWA12" s="502"/>
      <c r="SWB12" s="502"/>
      <c r="SWC12" s="502"/>
      <c r="SWD12" s="502"/>
      <c r="SWE12" s="502"/>
      <c r="SWF12" s="502"/>
      <c r="SWG12" s="502"/>
      <c r="SWH12" s="502"/>
      <c r="SWI12" s="502"/>
      <c r="SWJ12" s="502"/>
      <c r="SWK12" s="502"/>
      <c r="SWL12" s="502"/>
      <c r="SWM12" s="502"/>
      <c r="SWN12" s="502"/>
      <c r="SWO12" s="502"/>
      <c r="SWP12" s="502"/>
      <c r="SWQ12" s="502"/>
      <c r="SWR12" s="502"/>
      <c r="SWS12" s="502"/>
      <c r="SWT12" s="502"/>
      <c r="SWU12" s="502"/>
      <c r="SWV12" s="502"/>
      <c r="SWW12" s="502"/>
      <c r="SWX12" s="502"/>
      <c r="SWY12" s="502"/>
      <c r="SWZ12" s="502"/>
      <c r="SXA12" s="502"/>
      <c r="SXB12" s="502"/>
      <c r="SXC12" s="502"/>
      <c r="SXD12" s="502"/>
      <c r="SXE12" s="502"/>
      <c r="SXF12" s="502"/>
      <c r="SXG12" s="502"/>
      <c r="SXH12" s="502"/>
      <c r="SXI12" s="502"/>
      <c r="SXJ12" s="502"/>
      <c r="SXK12" s="502"/>
      <c r="SXL12" s="502"/>
      <c r="SXM12" s="502"/>
      <c r="SXN12" s="502"/>
      <c r="SXO12" s="502"/>
      <c r="SXP12" s="502"/>
      <c r="SXQ12" s="502"/>
      <c r="SXR12" s="502"/>
      <c r="SXS12" s="502"/>
      <c r="SXT12" s="502"/>
      <c r="SXU12" s="502"/>
      <c r="SXV12" s="502"/>
      <c r="SXW12" s="502"/>
      <c r="SXX12" s="502"/>
      <c r="SXY12" s="502"/>
      <c r="SXZ12" s="502"/>
      <c r="SYA12" s="502"/>
      <c r="SYB12" s="502"/>
      <c r="SYC12" s="502"/>
      <c r="SYD12" s="502"/>
      <c r="SYE12" s="502"/>
      <c r="SYF12" s="502"/>
      <c r="SYG12" s="502"/>
      <c r="SYH12" s="502"/>
      <c r="SYI12" s="502"/>
      <c r="SYJ12" s="502"/>
      <c r="SYK12" s="502"/>
      <c r="SYL12" s="502"/>
      <c r="SYM12" s="502"/>
      <c r="SYN12" s="502"/>
      <c r="SYO12" s="502"/>
      <c r="SYP12" s="502"/>
      <c r="SYQ12" s="502"/>
      <c r="SYR12" s="502"/>
      <c r="SYS12" s="502"/>
      <c r="SYT12" s="502"/>
      <c r="SYU12" s="502"/>
      <c r="SYV12" s="502"/>
      <c r="SYW12" s="502"/>
      <c r="SYX12" s="502"/>
      <c r="SYY12" s="502"/>
      <c r="SYZ12" s="502"/>
      <c r="SZA12" s="502"/>
      <c r="SZB12" s="502"/>
      <c r="SZC12" s="502"/>
      <c r="SZD12" s="502"/>
      <c r="SZE12" s="502"/>
      <c r="SZF12" s="502"/>
      <c r="SZG12" s="502"/>
      <c r="SZH12" s="502"/>
      <c r="SZI12" s="502"/>
      <c r="SZJ12" s="502"/>
      <c r="SZK12" s="502"/>
      <c r="SZL12" s="502"/>
      <c r="SZM12" s="502"/>
      <c r="SZN12" s="502"/>
      <c r="SZO12" s="502"/>
      <c r="SZP12" s="502"/>
      <c r="SZQ12" s="502"/>
      <c r="SZR12" s="502"/>
      <c r="SZS12" s="502"/>
      <c r="SZT12" s="502"/>
      <c r="SZU12" s="502"/>
      <c r="SZV12" s="502"/>
      <c r="SZW12" s="502"/>
      <c r="SZX12" s="502"/>
      <c r="SZY12" s="502"/>
      <c r="SZZ12" s="502"/>
      <c r="TAA12" s="502"/>
      <c r="TAB12" s="502"/>
      <c r="TAC12" s="502"/>
      <c r="TAD12" s="502"/>
      <c r="TAE12" s="502"/>
      <c r="TAF12" s="502"/>
      <c r="TAG12" s="502"/>
      <c r="TAH12" s="502"/>
      <c r="TAI12" s="502"/>
      <c r="TAJ12" s="502"/>
      <c r="TAK12" s="502"/>
      <c r="TAL12" s="502"/>
      <c r="TAM12" s="502"/>
      <c r="TAN12" s="502"/>
      <c r="TAO12" s="502"/>
      <c r="TAP12" s="502"/>
      <c r="TAQ12" s="502"/>
      <c r="TAR12" s="502"/>
      <c r="TAS12" s="502"/>
      <c r="TAT12" s="502"/>
      <c r="TAU12" s="502"/>
      <c r="TAV12" s="502"/>
      <c r="TAW12" s="502"/>
      <c r="TAX12" s="502"/>
      <c r="TAY12" s="502"/>
      <c r="TAZ12" s="502"/>
      <c r="TBA12" s="502"/>
      <c r="TBB12" s="502"/>
      <c r="TBC12" s="502"/>
      <c r="TBD12" s="502"/>
      <c r="TBE12" s="502"/>
      <c r="TBF12" s="502"/>
      <c r="TBG12" s="502"/>
      <c r="TBH12" s="502"/>
      <c r="TBI12" s="502"/>
      <c r="TBJ12" s="502"/>
      <c r="TBK12" s="502"/>
      <c r="TBL12" s="502"/>
      <c r="TBM12" s="502"/>
      <c r="TBN12" s="502"/>
      <c r="TBO12" s="502"/>
      <c r="TBP12" s="502"/>
      <c r="TBQ12" s="502"/>
      <c r="TBR12" s="502"/>
      <c r="TBS12" s="502"/>
      <c r="TBT12" s="502"/>
      <c r="TBU12" s="502"/>
      <c r="TBV12" s="502"/>
      <c r="TBW12" s="502"/>
      <c r="TBX12" s="502"/>
      <c r="TBY12" s="502"/>
      <c r="TBZ12" s="502"/>
      <c r="TCA12" s="502"/>
      <c r="TCB12" s="502"/>
      <c r="TCC12" s="502"/>
      <c r="TCD12" s="502"/>
      <c r="TCE12" s="502"/>
      <c r="TCF12" s="502"/>
      <c r="TCG12" s="502"/>
      <c r="TCH12" s="502"/>
      <c r="TCI12" s="502"/>
      <c r="TCJ12" s="502"/>
      <c r="TCK12" s="502"/>
      <c r="TCL12" s="502"/>
      <c r="TCM12" s="502"/>
      <c r="TCN12" s="502"/>
      <c r="TCO12" s="502"/>
      <c r="TCP12" s="502"/>
      <c r="TCQ12" s="502"/>
      <c r="TCR12" s="502"/>
      <c r="TCS12" s="502"/>
      <c r="TCT12" s="502"/>
      <c r="TCU12" s="502"/>
      <c r="TCV12" s="502"/>
      <c r="TCW12" s="502"/>
      <c r="TCX12" s="502"/>
      <c r="TCY12" s="502"/>
      <c r="TCZ12" s="502"/>
      <c r="TDA12" s="502"/>
      <c r="TDB12" s="502"/>
      <c r="TDC12" s="502"/>
      <c r="TDD12" s="502"/>
      <c r="TDE12" s="502"/>
      <c r="TDF12" s="502"/>
      <c r="TDG12" s="502"/>
      <c r="TDH12" s="502"/>
      <c r="TDI12" s="502"/>
      <c r="TDJ12" s="502"/>
      <c r="TDK12" s="502"/>
      <c r="TDL12" s="502"/>
      <c r="TDM12" s="502"/>
      <c r="TDN12" s="502"/>
      <c r="TDO12" s="502"/>
      <c r="TDP12" s="502"/>
      <c r="TDQ12" s="502"/>
      <c r="TDR12" s="502"/>
      <c r="TDS12" s="502"/>
      <c r="TDT12" s="502"/>
      <c r="TDU12" s="502"/>
      <c r="TDV12" s="502"/>
      <c r="TDW12" s="502"/>
      <c r="TDX12" s="502"/>
      <c r="TDY12" s="502"/>
      <c r="TDZ12" s="502"/>
      <c r="TEA12" s="502"/>
      <c r="TEB12" s="502"/>
      <c r="TEC12" s="502"/>
      <c r="TED12" s="502"/>
      <c r="TEE12" s="502"/>
      <c r="TEF12" s="502"/>
      <c r="TEG12" s="502"/>
      <c r="TEH12" s="502"/>
      <c r="TEI12" s="502"/>
      <c r="TEJ12" s="502"/>
      <c r="TEK12" s="502"/>
      <c r="TEL12" s="502"/>
      <c r="TEM12" s="502"/>
      <c r="TEN12" s="502"/>
      <c r="TEO12" s="502"/>
      <c r="TEP12" s="502"/>
      <c r="TEQ12" s="502"/>
      <c r="TER12" s="502"/>
      <c r="TES12" s="502"/>
      <c r="TET12" s="502"/>
      <c r="TEU12" s="502"/>
      <c r="TEV12" s="502"/>
      <c r="TEW12" s="502"/>
      <c r="TEX12" s="502"/>
      <c r="TEY12" s="502"/>
      <c r="TEZ12" s="502"/>
      <c r="TFA12" s="502"/>
      <c r="TFB12" s="502"/>
      <c r="TFC12" s="502"/>
      <c r="TFD12" s="502"/>
      <c r="TFE12" s="502"/>
      <c r="TFF12" s="502"/>
      <c r="TFG12" s="502"/>
      <c r="TFH12" s="502"/>
      <c r="TFI12" s="502"/>
      <c r="TFJ12" s="502"/>
      <c r="TFK12" s="502"/>
      <c r="TFL12" s="502"/>
      <c r="TFM12" s="502"/>
      <c r="TFN12" s="502"/>
      <c r="TFO12" s="502"/>
      <c r="TFP12" s="502"/>
      <c r="TFQ12" s="502"/>
      <c r="TFR12" s="502"/>
      <c r="TFS12" s="502"/>
      <c r="TFT12" s="502"/>
      <c r="TFU12" s="502"/>
      <c r="TFV12" s="502"/>
      <c r="TFW12" s="502"/>
      <c r="TFX12" s="502"/>
      <c r="TFY12" s="502"/>
      <c r="TFZ12" s="502"/>
      <c r="TGA12" s="502"/>
      <c r="TGB12" s="502"/>
      <c r="TGC12" s="502"/>
      <c r="TGD12" s="502"/>
      <c r="TGE12" s="502"/>
      <c r="TGF12" s="502"/>
      <c r="TGG12" s="502"/>
      <c r="TGH12" s="502"/>
      <c r="TGI12" s="502"/>
      <c r="TGJ12" s="502"/>
      <c r="TGK12" s="502"/>
      <c r="TGL12" s="502"/>
      <c r="TGM12" s="502"/>
      <c r="TGN12" s="502"/>
      <c r="TGO12" s="502"/>
      <c r="TGP12" s="502"/>
      <c r="TGQ12" s="502"/>
      <c r="TGR12" s="502"/>
      <c r="TGS12" s="502"/>
      <c r="TGT12" s="502"/>
      <c r="TGU12" s="502"/>
      <c r="TGV12" s="502"/>
      <c r="TGW12" s="502"/>
      <c r="TGX12" s="502"/>
      <c r="TGY12" s="502"/>
      <c r="TGZ12" s="502"/>
      <c r="THA12" s="502"/>
      <c r="THB12" s="502"/>
      <c r="THC12" s="502"/>
      <c r="THD12" s="502"/>
      <c r="THE12" s="502"/>
      <c r="THF12" s="502"/>
      <c r="THG12" s="502"/>
      <c r="THH12" s="502"/>
      <c r="THI12" s="502"/>
      <c r="THJ12" s="502"/>
      <c r="THK12" s="502"/>
      <c r="THL12" s="502"/>
      <c r="THM12" s="502"/>
      <c r="THN12" s="502"/>
      <c r="THO12" s="502"/>
      <c r="THP12" s="502"/>
      <c r="THQ12" s="502"/>
      <c r="THR12" s="502"/>
      <c r="THS12" s="502"/>
      <c r="THT12" s="502"/>
      <c r="THU12" s="502"/>
      <c r="THV12" s="502"/>
      <c r="THW12" s="502"/>
      <c r="THX12" s="502"/>
      <c r="THY12" s="502"/>
      <c r="THZ12" s="502"/>
      <c r="TIA12" s="502"/>
      <c r="TIB12" s="502"/>
      <c r="TIC12" s="502"/>
      <c r="TID12" s="502"/>
      <c r="TIE12" s="502"/>
      <c r="TIF12" s="502"/>
      <c r="TIG12" s="502"/>
      <c r="TIH12" s="502"/>
      <c r="TII12" s="502"/>
      <c r="TIJ12" s="502"/>
      <c r="TIK12" s="502"/>
      <c r="TIL12" s="502"/>
      <c r="TIM12" s="502"/>
      <c r="TIN12" s="502"/>
      <c r="TIO12" s="502"/>
      <c r="TIP12" s="502"/>
      <c r="TIQ12" s="502"/>
      <c r="TIR12" s="502"/>
      <c r="TIS12" s="502"/>
      <c r="TIT12" s="502"/>
      <c r="TIU12" s="502"/>
      <c r="TIV12" s="502"/>
      <c r="TIW12" s="502"/>
      <c r="TIX12" s="502"/>
      <c r="TIY12" s="502"/>
      <c r="TIZ12" s="502"/>
      <c r="TJA12" s="502"/>
      <c r="TJB12" s="502"/>
      <c r="TJC12" s="502"/>
      <c r="TJD12" s="502"/>
      <c r="TJE12" s="502"/>
      <c r="TJF12" s="502"/>
      <c r="TJG12" s="502"/>
      <c r="TJH12" s="502"/>
      <c r="TJI12" s="502"/>
      <c r="TJJ12" s="502"/>
      <c r="TJK12" s="502"/>
      <c r="TJL12" s="502"/>
      <c r="TJM12" s="502"/>
      <c r="TJN12" s="502"/>
      <c r="TJO12" s="502"/>
      <c r="TJP12" s="502"/>
      <c r="TJQ12" s="502"/>
      <c r="TJR12" s="502"/>
      <c r="TJS12" s="502"/>
      <c r="TJT12" s="502"/>
      <c r="TJU12" s="502"/>
      <c r="TJV12" s="502"/>
      <c r="TJW12" s="502"/>
      <c r="TJX12" s="502"/>
      <c r="TJY12" s="502"/>
      <c r="TJZ12" s="502"/>
      <c r="TKA12" s="502"/>
      <c r="TKB12" s="502"/>
      <c r="TKC12" s="502"/>
      <c r="TKD12" s="502"/>
      <c r="TKE12" s="502"/>
      <c r="TKF12" s="502"/>
      <c r="TKG12" s="502"/>
      <c r="TKH12" s="502"/>
      <c r="TKI12" s="502"/>
      <c r="TKJ12" s="502"/>
      <c r="TKK12" s="502"/>
      <c r="TKL12" s="502"/>
      <c r="TKM12" s="502"/>
      <c r="TKN12" s="502"/>
      <c r="TKO12" s="502"/>
      <c r="TKP12" s="502"/>
      <c r="TKQ12" s="502"/>
      <c r="TKR12" s="502"/>
      <c r="TKS12" s="502"/>
      <c r="TKT12" s="502"/>
      <c r="TKU12" s="502"/>
      <c r="TKV12" s="502"/>
      <c r="TKW12" s="502"/>
      <c r="TKX12" s="502"/>
      <c r="TKY12" s="502"/>
      <c r="TKZ12" s="502"/>
      <c r="TLA12" s="502"/>
      <c r="TLB12" s="502"/>
      <c r="TLC12" s="502"/>
      <c r="TLD12" s="502"/>
      <c r="TLE12" s="502"/>
      <c r="TLF12" s="502"/>
      <c r="TLG12" s="502"/>
      <c r="TLH12" s="502"/>
      <c r="TLI12" s="502"/>
      <c r="TLJ12" s="502"/>
      <c r="TLK12" s="502"/>
      <c r="TLL12" s="502"/>
      <c r="TLM12" s="502"/>
      <c r="TLN12" s="502"/>
      <c r="TLO12" s="502"/>
      <c r="TLP12" s="502"/>
      <c r="TLQ12" s="502"/>
      <c r="TLR12" s="502"/>
      <c r="TLS12" s="502"/>
      <c r="TLT12" s="502"/>
      <c r="TLU12" s="502"/>
      <c r="TLV12" s="502"/>
      <c r="TLW12" s="502"/>
      <c r="TLX12" s="502"/>
      <c r="TLY12" s="502"/>
      <c r="TLZ12" s="502"/>
      <c r="TMA12" s="502"/>
      <c r="TMB12" s="502"/>
      <c r="TMC12" s="502"/>
      <c r="TMD12" s="502"/>
      <c r="TME12" s="502"/>
      <c r="TMF12" s="502"/>
      <c r="TMG12" s="502"/>
      <c r="TMH12" s="502"/>
      <c r="TMI12" s="502"/>
      <c r="TMJ12" s="502"/>
      <c r="TMK12" s="502"/>
      <c r="TML12" s="502"/>
      <c r="TMM12" s="502"/>
      <c r="TMN12" s="502"/>
      <c r="TMO12" s="502"/>
      <c r="TMP12" s="502"/>
      <c r="TMQ12" s="502"/>
      <c r="TMR12" s="502"/>
      <c r="TMS12" s="502"/>
      <c r="TMT12" s="502"/>
      <c r="TMU12" s="502"/>
      <c r="TMV12" s="502"/>
      <c r="TMW12" s="502"/>
      <c r="TMX12" s="502"/>
      <c r="TMY12" s="502"/>
      <c r="TMZ12" s="502"/>
      <c r="TNA12" s="502"/>
      <c r="TNB12" s="502"/>
      <c r="TNC12" s="502"/>
      <c r="TND12" s="502"/>
      <c r="TNE12" s="502"/>
      <c r="TNF12" s="502"/>
      <c r="TNG12" s="502"/>
      <c r="TNH12" s="502"/>
      <c r="TNI12" s="502"/>
      <c r="TNJ12" s="502"/>
      <c r="TNK12" s="502"/>
      <c r="TNL12" s="502"/>
      <c r="TNM12" s="502"/>
      <c r="TNN12" s="502"/>
      <c r="TNO12" s="502"/>
      <c r="TNP12" s="502"/>
      <c r="TNQ12" s="502"/>
      <c r="TNR12" s="502"/>
      <c r="TNS12" s="502"/>
      <c r="TNT12" s="502"/>
      <c r="TNU12" s="502"/>
      <c r="TNV12" s="502"/>
      <c r="TNW12" s="502"/>
      <c r="TNX12" s="502"/>
      <c r="TNY12" s="502"/>
      <c r="TNZ12" s="502"/>
      <c r="TOA12" s="502"/>
      <c r="TOB12" s="502"/>
      <c r="TOC12" s="502"/>
      <c r="TOD12" s="502"/>
      <c r="TOE12" s="502"/>
      <c r="TOF12" s="502"/>
      <c r="TOG12" s="502"/>
      <c r="TOH12" s="502"/>
      <c r="TOI12" s="502"/>
      <c r="TOJ12" s="502"/>
      <c r="TOK12" s="502"/>
      <c r="TOL12" s="502"/>
      <c r="TOM12" s="502"/>
      <c r="TON12" s="502"/>
      <c r="TOO12" s="502"/>
      <c r="TOP12" s="502"/>
      <c r="TOQ12" s="502"/>
      <c r="TOR12" s="502"/>
      <c r="TOS12" s="502"/>
      <c r="TOT12" s="502"/>
      <c r="TOU12" s="502"/>
      <c r="TOV12" s="502"/>
      <c r="TOW12" s="502"/>
      <c r="TOX12" s="502"/>
      <c r="TOY12" s="502"/>
      <c r="TOZ12" s="502"/>
      <c r="TPA12" s="502"/>
      <c r="TPB12" s="502"/>
      <c r="TPC12" s="502"/>
      <c r="TPD12" s="502"/>
      <c r="TPE12" s="502"/>
      <c r="TPF12" s="502"/>
      <c r="TPG12" s="502"/>
      <c r="TPH12" s="502"/>
      <c r="TPI12" s="502"/>
      <c r="TPJ12" s="502"/>
      <c r="TPK12" s="502"/>
      <c r="TPL12" s="502"/>
      <c r="TPM12" s="502"/>
      <c r="TPN12" s="502"/>
      <c r="TPO12" s="502"/>
      <c r="TPP12" s="502"/>
      <c r="TPQ12" s="502"/>
      <c r="TPR12" s="502"/>
      <c r="TPS12" s="502"/>
      <c r="TPT12" s="502"/>
      <c r="TPU12" s="502"/>
      <c r="TPV12" s="502"/>
      <c r="TPW12" s="502"/>
      <c r="TPX12" s="502"/>
      <c r="TPY12" s="502"/>
      <c r="TPZ12" s="502"/>
      <c r="TQA12" s="502"/>
      <c r="TQB12" s="502"/>
      <c r="TQC12" s="502"/>
      <c r="TQD12" s="502"/>
      <c r="TQE12" s="502"/>
      <c r="TQF12" s="502"/>
      <c r="TQG12" s="502"/>
      <c r="TQH12" s="502"/>
      <c r="TQI12" s="502"/>
      <c r="TQJ12" s="502"/>
      <c r="TQK12" s="502"/>
      <c r="TQL12" s="502"/>
      <c r="TQM12" s="502"/>
      <c r="TQN12" s="502"/>
      <c r="TQO12" s="502"/>
      <c r="TQP12" s="502"/>
      <c r="TQQ12" s="502"/>
      <c r="TQR12" s="502"/>
      <c r="TQS12" s="502"/>
      <c r="TQT12" s="502"/>
      <c r="TQU12" s="502"/>
      <c r="TQV12" s="502"/>
      <c r="TQW12" s="502"/>
      <c r="TQX12" s="502"/>
      <c r="TQY12" s="502"/>
      <c r="TQZ12" s="502"/>
      <c r="TRA12" s="502"/>
      <c r="TRB12" s="502"/>
      <c r="TRC12" s="502"/>
      <c r="TRD12" s="502"/>
      <c r="TRE12" s="502"/>
      <c r="TRF12" s="502"/>
      <c r="TRG12" s="502"/>
      <c r="TRH12" s="502"/>
      <c r="TRI12" s="502"/>
      <c r="TRJ12" s="502"/>
      <c r="TRK12" s="502"/>
      <c r="TRL12" s="502"/>
      <c r="TRM12" s="502"/>
      <c r="TRN12" s="502"/>
      <c r="TRO12" s="502"/>
      <c r="TRP12" s="502"/>
      <c r="TRQ12" s="502"/>
      <c r="TRR12" s="502"/>
      <c r="TRS12" s="502"/>
      <c r="TRT12" s="502"/>
      <c r="TRU12" s="502"/>
      <c r="TRV12" s="502"/>
      <c r="TRW12" s="502"/>
      <c r="TRX12" s="502"/>
      <c r="TRY12" s="502"/>
      <c r="TRZ12" s="502"/>
      <c r="TSA12" s="502"/>
      <c r="TSB12" s="502"/>
      <c r="TSC12" s="502"/>
      <c r="TSD12" s="502"/>
      <c r="TSE12" s="502"/>
      <c r="TSF12" s="502"/>
      <c r="TSG12" s="502"/>
      <c r="TSH12" s="502"/>
      <c r="TSI12" s="502"/>
      <c r="TSJ12" s="502"/>
      <c r="TSK12" s="502"/>
      <c r="TSL12" s="502"/>
      <c r="TSM12" s="502"/>
      <c r="TSN12" s="502"/>
      <c r="TSO12" s="502"/>
      <c r="TSP12" s="502"/>
      <c r="TSQ12" s="502"/>
      <c r="TSR12" s="502"/>
      <c r="TSS12" s="502"/>
      <c r="TST12" s="502"/>
      <c r="TSU12" s="502"/>
      <c r="TSV12" s="502"/>
      <c r="TSW12" s="502"/>
      <c r="TSX12" s="502"/>
      <c r="TSY12" s="502"/>
      <c r="TSZ12" s="502"/>
      <c r="TTA12" s="502"/>
      <c r="TTB12" s="502"/>
      <c r="TTC12" s="502"/>
      <c r="TTD12" s="502"/>
      <c r="TTE12" s="502"/>
      <c r="TTF12" s="502"/>
      <c r="TTG12" s="502"/>
      <c r="TTH12" s="502"/>
      <c r="TTI12" s="502"/>
      <c r="TTJ12" s="502"/>
      <c r="TTK12" s="502"/>
      <c r="TTL12" s="502"/>
      <c r="TTM12" s="502"/>
      <c r="TTN12" s="502"/>
      <c r="TTO12" s="502"/>
      <c r="TTP12" s="502"/>
      <c r="TTQ12" s="502"/>
      <c r="TTR12" s="502"/>
      <c r="TTS12" s="502"/>
      <c r="TTT12" s="502"/>
      <c r="TTU12" s="502"/>
      <c r="TTV12" s="502"/>
      <c r="TTW12" s="502"/>
      <c r="TTX12" s="502"/>
      <c r="TTY12" s="502"/>
      <c r="TTZ12" s="502"/>
      <c r="TUA12" s="502"/>
      <c r="TUB12" s="502"/>
      <c r="TUC12" s="502"/>
      <c r="TUD12" s="502"/>
      <c r="TUE12" s="502"/>
      <c r="TUF12" s="502"/>
      <c r="TUG12" s="502"/>
      <c r="TUH12" s="502"/>
      <c r="TUI12" s="502"/>
      <c r="TUJ12" s="502"/>
      <c r="TUK12" s="502"/>
      <c r="TUL12" s="502"/>
      <c r="TUM12" s="502"/>
      <c r="TUN12" s="502"/>
      <c r="TUO12" s="502"/>
      <c r="TUP12" s="502"/>
      <c r="TUQ12" s="502"/>
      <c r="TUR12" s="502"/>
      <c r="TUS12" s="502"/>
      <c r="TUT12" s="502"/>
      <c r="TUU12" s="502"/>
      <c r="TUV12" s="502"/>
      <c r="TUW12" s="502"/>
      <c r="TUX12" s="502"/>
      <c r="TUY12" s="502"/>
      <c r="TUZ12" s="502"/>
      <c r="TVA12" s="502"/>
      <c r="TVB12" s="502"/>
      <c r="TVC12" s="502"/>
      <c r="TVD12" s="502"/>
      <c r="TVE12" s="502"/>
      <c r="TVF12" s="502"/>
      <c r="TVG12" s="502"/>
      <c r="TVH12" s="502"/>
      <c r="TVI12" s="502"/>
      <c r="TVJ12" s="502"/>
      <c r="TVK12" s="502"/>
      <c r="TVL12" s="502"/>
      <c r="TVM12" s="502"/>
      <c r="TVN12" s="502"/>
      <c r="TVO12" s="502"/>
      <c r="TVP12" s="502"/>
      <c r="TVQ12" s="502"/>
      <c r="TVR12" s="502"/>
      <c r="TVS12" s="502"/>
      <c r="TVT12" s="502"/>
      <c r="TVU12" s="502"/>
      <c r="TVV12" s="502"/>
      <c r="TVW12" s="502"/>
      <c r="TVX12" s="502"/>
      <c r="TVY12" s="502"/>
      <c r="TVZ12" s="502"/>
      <c r="TWA12" s="502"/>
      <c r="TWB12" s="502"/>
      <c r="TWC12" s="502"/>
      <c r="TWD12" s="502"/>
      <c r="TWE12" s="502"/>
      <c r="TWF12" s="502"/>
      <c r="TWG12" s="502"/>
      <c r="TWH12" s="502"/>
      <c r="TWI12" s="502"/>
      <c r="TWJ12" s="502"/>
      <c r="TWK12" s="502"/>
      <c r="TWL12" s="502"/>
      <c r="TWM12" s="502"/>
      <c r="TWN12" s="502"/>
      <c r="TWO12" s="502"/>
      <c r="TWP12" s="502"/>
      <c r="TWQ12" s="502"/>
      <c r="TWR12" s="502"/>
      <c r="TWS12" s="502"/>
      <c r="TWT12" s="502"/>
      <c r="TWU12" s="502"/>
      <c r="TWV12" s="502"/>
      <c r="TWW12" s="502"/>
      <c r="TWX12" s="502"/>
      <c r="TWY12" s="502"/>
      <c r="TWZ12" s="502"/>
      <c r="TXA12" s="502"/>
      <c r="TXB12" s="502"/>
      <c r="TXC12" s="502"/>
      <c r="TXD12" s="502"/>
      <c r="TXE12" s="502"/>
      <c r="TXF12" s="502"/>
      <c r="TXG12" s="502"/>
      <c r="TXH12" s="502"/>
      <c r="TXI12" s="502"/>
      <c r="TXJ12" s="502"/>
      <c r="TXK12" s="502"/>
      <c r="TXL12" s="502"/>
      <c r="TXM12" s="502"/>
      <c r="TXN12" s="502"/>
      <c r="TXO12" s="502"/>
      <c r="TXP12" s="502"/>
      <c r="TXQ12" s="502"/>
      <c r="TXR12" s="502"/>
      <c r="TXS12" s="502"/>
      <c r="TXT12" s="502"/>
      <c r="TXU12" s="502"/>
      <c r="TXV12" s="502"/>
      <c r="TXW12" s="502"/>
      <c r="TXX12" s="502"/>
      <c r="TXY12" s="502"/>
      <c r="TXZ12" s="502"/>
      <c r="TYA12" s="502"/>
      <c r="TYB12" s="502"/>
      <c r="TYC12" s="502"/>
      <c r="TYD12" s="502"/>
      <c r="TYE12" s="502"/>
      <c r="TYF12" s="502"/>
      <c r="TYG12" s="502"/>
      <c r="TYH12" s="502"/>
      <c r="TYI12" s="502"/>
      <c r="TYJ12" s="502"/>
      <c r="TYK12" s="502"/>
      <c r="TYL12" s="502"/>
      <c r="TYM12" s="502"/>
      <c r="TYN12" s="502"/>
      <c r="TYO12" s="502"/>
      <c r="TYP12" s="502"/>
      <c r="TYQ12" s="502"/>
      <c r="TYR12" s="502"/>
      <c r="TYS12" s="502"/>
      <c r="TYT12" s="502"/>
      <c r="TYU12" s="502"/>
      <c r="TYV12" s="502"/>
      <c r="TYW12" s="502"/>
      <c r="TYX12" s="502"/>
      <c r="TYY12" s="502"/>
      <c r="TYZ12" s="502"/>
      <c r="TZA12" s="502"/>
      <c r="TZB12" s="502"/>
      <c r="TZC12" s="502"/>
      <c r="TZD12" s="502"/>
      <c r="TZE12" s="502"/>
      <c r="TZF12" s="502"/>
      <c r="TZG12" s="502"/>
      <c r="TZH12" s="502"/>
      <c r="TZI12" s="502"/>
      <c r="TZJ12" s="502"/>
      <c r="TZK12" s="502"/>
      <c r="TZL12" s="502"/>
      <c r="TZM12" s="502"/>
      <c r="TZN12" s="502"/>
      <c r="TZO12" s="502"/>
      <c r="TZP12" s="502"/>
      <c r="TZQ12" s="502"/>
      <c r="TZR12" s="502"/>
      <c r="TZS12" s="502"/>
      <c r="TZT12" s="502"/>
      <c r="TZU12" s="502"/>
      <c r="TZV12" s="502"/>
      <c r="TZW12" s="502"/>
      <c r="TZX12" s="502"/>
      <c r="TZY12" s="502"/>
      <c r="TZZ12" s="502"/>
      <c r="UAA12" s="502"/>
      <c r="UAB12" s="502"/>
      <c r="UAC12" s="502"/>
      <c r="UAD12" s="502"/>
      <c r="UAE12" s="502"/>
      <c r="UAF12" s="502"/>
      <c r="UAG12" s="502"/>
      <c r="UAH12" s="502"/>
      <c r="UAI12" s="502"/>
      <c r="UAJ12" s="502"/>
      <c r="UAK12" s="502"/>
      <c r="UAL12" s="502"/>
      <c r="UAM12" s="502"/>
      <c r="UAN12" s="502"/>
      <c r="UAO12" s="502"/>
      <c r="UAP12" s="502"/>
      <c r="UAQ12" s="502"/>
      <c r="UAR12" s="502"/>
      <c r="UAS12" s="502"/>
      <c r="UAT12" s="502"/>
      <c r="UAU12" s="502"/>
      <c r="UAV12" s="502"/>
      <c r="UAW12" s="502"/>
      <c r="UAX12" s="502"/>
      <c r="UAY12" s="502"/>
      <c r="UAZ12" s="502"/>
      <c r="UBA12" s="502"/>
      <c r="UBB12" s="502"/>
      <c r="UBC12" s="502"/>
      <c r="UBD12" s="502"/>
      <c r="UBE12" s="502"/>
      <c r="UBF12" s="502"/>
      <c r="UBG12" s="502"/>
      <c r="UBH12" s="502"/>
      <c r="UBI12" s="502"/>
      <c r="UBJ12" s="502"/>
      <c r="UBK12" s="502"/>
      <c r="UBL12" s="502"/>
      <c r="UBM12" s="502"/>
      <c r="UBN12" s="502"/>
      <c r="UBO12" s="502"/>
      <c r="UBP12" s="502"/>
      <c r="UBQ12" s="502"/>
      <c r="UBR12" s="502"/>
      <c r="UBS12" s="502"/>
      <c r="UBT12" s="502"/>
      <c r="UBU12" s="502"/>
      <c r="UBV12" s="502"/>
      <c r="UBW12" s="502"/>
      <c r="UBX12" s="502"/>
      <c r="UBY12" s="502"/>
      <c r="UBZ12" s="502"/>
      <c r="UCA12" s="502"/>
      <c r="UCB12" s="502"/>
      <c r="UCC12" s="502"/>
      <c r="UCD12" s="502"/>
      <c r="UCE12" s="502"/>
      <c r="UCF12" s="502"/>
      <c r="UCG12" s="502"/>
      <c r="UCH12" s="502"/>
      <c r="UCI12" s="502"/>
      <c r="UCJ12" s="502"/>
      <c r="UCK12" s="502"/>
      <c r="UCL12" s="502"/>
      <c r="UCM12" s="502"/>
      <c r="UCN12" s="502"/>
      <c r="UCO12" s="502"/>
      <c r="UCP12" s="502"/>
      <c r="UCQ12" s="502"/>
      <c r="UCR12" s="502"/>
      <c r="UCS12" s="502"/>
      <c r="UCT12" s="502"/>
      <c r="UCU12" s="502"/>
      <c r="UCV12" s="502"/>
      <c r="UCW12" s="502"/>
      <c r="UCX12" s="502"/>
      <c r="UCY12" s="502"/>
      <c r="UCZ12" s="502"/>
      <c r="UDA12" s="502"/>
      <c r="UDB12" s="502"/>
      <c r="UDC12" s="502"/>
      <c r="UDD12" s="502"/>
      <c r="UDE12" s="502"/>
      <c r="UDF12" s="502"/>
      <c r="UDG12" s="502"/>
      <c r="UDH12" s="502"/>
      <c r="UDI12" s="502"/>
      <c r="UDJ12" s="502"/>
      <c r="UDK12" s="502"/>
      <c r="UDL12" s="502"/>
      <c r="UDM12" s="502"/>
      <c r="UDN12" s="502"/>
      <c r="UDO12" s="502"/>
      <c r="UDP12" s="502"/>
      <c r="UDQ12" s="502"/>
      <c r="UDR12" s="502"/>
      <c r="UDS12" s="502"/>
      <c r="UDT12" s="502"/>
      <c r="UDU12" s="502"/>
      <c r="UDV12" s="502"/>
      <c r="UDW12" s="502"/>
      <c r="UDX12" s="502"/>
      <c r="UDY12" s="502"/>
      <c r="UDZ12" s="502"/>
      <c r="UEA12" s="502"/>
      <c r="UEB12" s="502"/>
      <c r="UEC12" s="502"/>
      <c r="UED12" s="502"/>
      <c r="UEE12" s="502"/>
      <c r="UEF12" s="502"/>
      <c r="UEG12" s="502"/>
      <c r="UEH12" s="502"/>
      <c r="UEI12" s="502"/>
      <c r="UEJ12" s="502"/>
      <c r="UEK12" s="502"/>
      <c r="UEL12" s="502"/>
      <c r="UEM12" s="502"/>
      <c r="UEN12" s="502"/>
      <c r="UEO12" s="502"/>
      <c r="UEP12" s="502"/>
      <c r="UEQ12" s="502"/>
      <c r="UER12" s="502"/>
      <c r="UES12" s="502"/>
      <c r="UET12" s="502"/>
      <c r="UEU12" s="502"/>
      <c r="UEV12" s="502"/>
      <c r="UEW12" s="502"/>
      <c r="UEX12" s="502"/>
      <c r="UEY12" s="502"/>
      <c r="UEZ12" s="502"/>
      <c r="UFA12" s="502"/>
      <c r="UFB12" s="502"/>
      <c r="UFC12" s="502"/>
      <c r="UFD12" s="502"/>
      <c r="UFE12" s="502"/>
      <c r="UFF12" s="502"/>
      <c r="UFG12" s="502"/>
      <c r="UFH12" s="502"/>
      <c r="UFI12" s="502"/>
      <c r="UFJ12" s="502"/>
      <c r="UFK12" s="502"/>
      <c r="UFL12" s="502"/>
      <c r="UFM12" s="502"/>
      <c r="UFN12" s="502"/>
      <c r="UFO12" s="502"/>
      <c r="UFP12" s="502"/>
      <c r="UFQ12" s="502"/>
      <c r="UFR12" s="502"/>
      <c r="UFS12" s="502"/>
      <c r="UFT12" s="502"/>
      <c r="UFU12" s="502"/>
      <c r="UFV12" s="502"/>
      <c r="UFW12" s="502"/>
      <c r="UFX12" s="502"/>
      <c r="UFY12" s="502"/>
      <c r="UFZ12" s="502"/>
      <c r="UGA12" s="502"/>
      <c r="UGB12" s="502"/>
      <c r="UGC12" s="502"/>
      <c r="UGD12" s="502"/>
      <c r="UGE12" s="502"/>
      <c r="UGF12" s="502"/>
      <c r="UGG12" s="502"/>
      <c r="UGH12" s="502"/>
      <c r="UGI12" s="502"/>
      <c r="UGJ12" s="502"/>
      <c r="UGK12" s="502"/>
      <c r="UGL12" s="502"/>
      <c r="UGM12" s="502"/>
      <c r="UGN12" s="502"/>
      <c r="UGO12" s="502"/>
      <c r="UGP12" s="502"/>
      <c r="UGQ12" s="502"/>
      <c r="UGR12" s="502"/>
      <c r="UGS12" s="502"/>
      <c r="UGT12" s="502"/>
      <c r="UGU12" s="502"/>
      <c r="UGV12" s="502"/>
      <c r="UGW12" s="502"/>
      <c r="UGX12" s="502"/>
      <c r="UGY12" s="502"/>
      <c r="UGZ12" s="502"/>
      <c r="UHA12" s="502"/>
      <c r="UHB12" s="502"/>
      <c r="UHC12" s="502"/>
      <c r="UHD12" s="502"/>
      <c r="UHE12" s="502"/>
      <c r="UHF12" s="502"/>
      <c r="UHG12" s="502"/>
      <c r="UHH12" s="502"/>
      <c r="UHI12" s="502"/>
      <c r="UHJ12" s="502"/>
      <c r="UHK12" s="502"/>
      <c r="UHL12" s="502"/>
      <c r="UHM12" s="502"/>
      <c r="UHN12" s="502"/>
      <c r="UHO12" s="502"/>
      <c r="UHP12" s="502"/>
      <c r="UHQ12" s="502"/>
      <c r="UHR12" s="502"/>
      <c r="UHS12" s="502"/>
      <c r="UHT12" s="502"/>
      <c r="UHU12" s="502"/>
      <c r="UHV12" s="502"/>
      <c r="UHW12" s="502"/>
      <c r="UHX12" s="502"/>
      <c r="UHY12" s="502"/>
      <c r="UHZ12" s="502"/>
      <c r="UIA12" s="502"/>
      <c r="UIB12" s="502"/>
      <c r="UIC12" s="502"/>
      <c r="UID12" s="502"/>
      <c r="UIE12" s="502"/>
      <c r="UIF12" s="502"/>
      <c r="UIG12" s="502"/>
      <c r="UIH12" s="502"/>
      <c r="UII12" s="502"/>
      <c r="UIJ12" s="502"/>
      <c r="UIK12" s="502"/>
      <c r="UIL12" s="502"/>
      <c r="UIM12" s="502"/>
      <c r="UIN12" s="502"/>
      <c r="UIO12" s="502"/>
      <c r="UIP12" s="502"/>
      <c r="UIQ12" s="502"/>
      <c r="UIR12" s="502"/>
      <c r="UIS12" s="502"/>
      <c r="UIT12" s="502"/>
      <c r="UIU12" s="502"/>
      <c r="UIV12" s="502"/>
      <c r="UIW12" s="502"/>
      <c r="UIX12" s="502"/>
      <c r="UIY12" s="502"/>
      <c r="UIZ12" s="502"/>
      <c r="UJA12" s="502"/>
      <c r="UJB12" s="502"/>
      <c r="UJC12" s="502"/>
      <c r="UJD12" s="502"/>
      <c r="UJE12" s="502"/>
      <c r="UJF12" s="502"/>
      <c r="UJG12" s="502"/>
      <c r="UJH12" s="502"/>
      <c r="UJI12" s="502"/>
      <c r="UJJ12" s="502"/>
      <c r="UJK12" s="502"/>
      <c r="UJL12" s="502"/>
      <c r="UJM12" s="502"/>
      <c r="UJN12" s="502"/>
      <c r="UJO12" s="502"/>
      <c r="UJP12" s="502"/>
      <c r="UJQ12" s="502"/>
      <c r="UJR12" s="502"/>
      <c r="UJS12" s="502"/>
      <c r="UJT12" s="502"/>
      <c r="UJU12" s="502"/>
      <c r="UJV12" s="502"/>
      <c r="UJW12" s="502"/>
      <c r="UJX12" s="502"/>
      <c r="UJY12" s="502"/>
      <c r="UJZ12" s="502"/>
      <c r="UKA12" s="502"/>
      <c r="UKB12" s="502"/>
      <c r="UKC12" s="502"/>
      <c r="UKD12" s="502"/>
      <c r="UKE12" s="502"/>
      <c r="UKF12" s="502"/>
      <c r="UKG12" s="502"/>
      <c r="UKH12" s="502"/>
      <c r="UKI12" s="502"/>
      <c r="UKJ12" s="502"/>
      <c r="UKK12" s="502"/>
      <c r="UKL12" s="502"/>
      <c r="UKM12" s="502"/>
      <c r="UKN12" s="502"/>
      <c r="UKO12" s="502"/>
      <c r="UKP12" s="502"/>
      <c r="UKQ12" s="502"/>
      <c r="UKR12" s="502"/>
      <c r="UKS12" s="502"/>
      <c r="UKT12" s="502"/>
      <c r="UKU12" s="502"/>
      <c r="UKV12" s="502"/>
      <c r="UKW12" s="502"/>
      <c r="UKX12" s="502"/>
      <c r="UKY12" s="502"/>
      <c r="UKZ12" s="502"/>
      <c r="ULA12" s="502"/>
      <c r="ULB12" s="502"/>
      <c r="ULC12" s="502"/>
      <c r="ULD12" s="502"/>
      <c r="ULE12" s="502"/>
      <c r="ULF12" s="502"/>
      <c r="ULG12" s="502"/>
      <c r="ULH12" s="502"/>
      <c r="ULI12" s="502"/>
      <c r="ULJ12" s="502"/>
      <c r="ULK12" s="502"/>
      <c r="ULL12" s="502"/>
      <c r="ULM12" s="502"/>
      <c r="ULN12" s="502"/>
      <c r="ULO12" s="502"/>
      <c r="ULP12" s="502"/>
      <c r="ULQ12" s="502"/>
      <c r="ULR12" s="502"/>
      <c r="ULS12" s="502"/>
      <c r="ULT12" s="502"/>
      <c r="ULU12" s="502"/>
      <c r="ULV12" s="502"/>
      <c r="ULW12" s="502"/>
      <c r="ULX12" s="502"/>
      <c r="ULY12" s="502"/>
      <c r="ULZ12" s="502"/>
      <c r="UMA12" s="502"/>
      <c r="UMB12" s="502"/>
      <c r="UMC12" s="502"/>
      <c r="UMD12" s="502"/>
      <c r="UME12" s="502"/>
      <c r="UMF12" s="502"/>
      <c r="UMG12" s="502"/>
      <c r="UMH12" s="502"/>
      <c r="UMI12" s="502"/>
      <c r="UMJ12" s="502"/>
      <c r="UMK12" s="502"/>
      <c r="UML12" s="502"/>
      <c r="UMM12" s="502"/>
      <c r="UMN12" s="502"/>
      <c r="UMO12" s="502"/>
      <c r="UMP12" s="502"/>
      <c r="UMQ12" s="502"/>
      <c r="UMR12" s="502"/>
      <c r="UMS12" s="502"/>
      <c r="UMT12" s="502"/>
      <c r="UMU12" s="502"/>
      <c r="UMV12" s="502"/>
      <c r="UMW12" s="502"/>
      <c r="UMX12" s="502"/>
      <c r="UMY12" s="502"/>
      <c r="UMZ12" s="502"/>
      <c r="UNA12" s="502"/>
      <c r="UNB12" s="502"/>
      <c r="UNC12" s="502"/>
      <c r="UND12" s="502"/>
      <c r="UNE12" s="502"/>
      <c r="UNF12" s="502"/>
      <c r="UNG12" s="502"/>
      <c r="UNH12" s="502"/>
      <c r="UNI12" s="502"/>
      <c r="UNJ12" s="502"/>
      <c r="UNK12" s="502"/>
      <c r="UNL12" s="502"/>
      <c r="UNM12" s="502"/>
      <c r="UNN12" s="502"/>
      <c r="UNO12" s="502"/>
      <c r="UNP12" s="502"/>
      <c r="UNQ12" s="502"/>
      <c r="UNR12" s="502"/>
      <c r="UNS12" s="502"/>
      <c r="UNT12" s="502"/>
      <c r="UNU12" s="502"/>
      <c r="UNV12" s="502"/>
      <c r="UNW12" s="502"/>
      <c r="UNX12" s="502"/>
      <c r="UNY12" s="502"/>
      <c r="UNZ12" s="502"/>
      <c r="UOA12" s="502"/>
      <c r="UOB12" s="502"/>
      <c r="UOC12" s="502"/>
      <c r="UOD12" s="502"/>
      <c r="UOE12" s="502"/>
      <c r="UOF12" s="502"/>
      <c r="UOG12" s="502"/>
      <c r="UOH12" s="502"/>
      <c r="UOI12" s="502"/>
      <c r="UOJ12" s="502"/>
      <c r="UOK12" s="502"/>
      <c r="UOL12" s="502"/>
      <c r="UOM12" s="502"/>
      <c r="UON12" s="502"/>
      <c r="UOO12" s="502"/>
      <c r="UOP12" s="502"/>
      <c r="UOQ12" s="502"/>
      <c r="UOR12" s="502"/>
      <c r="UOS12" s="502"/>
      <c r="UOT12" s="502"/>
      <c r="UOU12" s="502"/>
      <c r="UOV12" s="502"/>
      <c r="UOW12" s="502"/>
      <c r="UOX12" s="502"/>
      <c r="UOY12" s="502"/>
      <c r="UOZ12" s="502"/>
      <c r="UPA12" s="502"/>
      <c r="UPB12" s="502"/>
      <c r="UPC12" s="502"/>
      <c r="UPD12" s="502"/>
      <c r="UPE12" s="502"/>
      <c r="UPF12" s="502"/>
      <c r="UPG12" s="502"/>
      <c r="UPH12" s="502"/>
      <c r="UPI12" s="502"/>
      <c r="UPJ12" s="502"/>
      <c r="UPK12" s="502"/>
      <c r="UPL12" s="502"/>
      <c r="UPM12" s="502"/>
      <c r="UPN12" s="502"/>
      <c r="UPO12" s="502"/>
      <c r="UPP12" s="502"/>
      <c r="UPQ12" s="502"/>
      <c r="UPR12" s="502"/>
      <c r="UPS12" s="502"/>
      <c r="UPT12" s="502"/>
      <c r="UPU12" s="502"/>
      <c r="UPV12" s="502"/>
      <c r="UPW12" s="502"/>
      <c r="UPX12" s="502"/>
      <c r="UPY12" s="502"/>
      <c r="UPZ12" s="502"/>
      <c r="UQA12" s="502"/>
      <c r="UQB12" s="502"/>
      <c r="UQC12" s="502"/>
      <c r="UQD12" s="502"/>
      <c r="UQE12" s="502"/>
      <c r="UQF12" s="502"/>
      <c r="UQG12" s="502"/>
      <c r="UQH12" s="502"/>
      <c r="UQI12" s="502"/>
      <c r="UQJ12" s="502"/>
      <c r="UQK12" s="502"/>
      <c r="UQL12" s="502"/>
      <c r="UQM12" s="502"/>
      <c r="UQN12" s="502"/>
      <c r="UQO12" s="502"/>
      <c r="UQP12" s="502"/>
      <c r="UQQ12" s="502"/>
      <c r="UQR12" s="502"/>
      <c r="UQS12" s="502"/>
      <c r="UQT12" s="502"/>
      <c r="UQU12" s="502"/>
      <c r="UQV12" s="502"/>
      <c r="UQW12" s="502"/>
      <c r="UQX12" s="502"/>
      <c r="UQY12" s="502"/>
      <c r="UQZ12" s="502"/>
      <c r="URA12" s="502"/>
      <c r="URB12" s="502"/>
      <c r="URC12" s="502"/>
      <c r="URD12" s="502"/>
      <c r="URE12" s="502"/>
      <c r="URF12" s="502"/>
      <c r="URG12" s="502"/>
      <c r="URH12" s="502"/>
      <c r="URI12" s="502"/>
      <c r="URJ12" s="502"/>
      <c r="URK12" s="502"/>
      <c r="URL12" s="502"/>
      <c r="URM12" s="502"/>
      <c r="URN12" s="502"/>
      <c r="URO12" s="502"/>
      <c r="URP12" s="502"/>
      <c r="URQ12" s="502"/>
      <c r="URR12" s="502"/>
      <c r="URS12" s="502"/>
      <c r="URT12" s="502"/>
      <c r="URU12" s="502"/>
      <c r="URV12" s="502"/>
      <c r="URW12" s="502"/>
      <c r="URX12" s="502"/>
      <c r="URY12" s="502"/>
      <c r="URZ12" s="502"/>
      <c r="USA12" s="502"/>
      <c r="USB12" s="502"/>
      <c r="USC12" s="502"/>
      <c r="USD12" s="502"/>
      <c r="USE12" s="502"/>
      <c r="USF12" s="502"/>
      <c r="USG12" s="502"/>
      <c r="USH12" s="502"/>
      <c r="USI12" s="502"/>
      <c r="USJ12" s="502"/>
      <c r="USK12" s="502"/>
      <c r="USL12" s="502"/>
      <c r="USM12" s="502"/>
      <c r="USN12" s="502"/>
      <c r="USO12" s="502"/>
      <c r="USP12" s="502"/>
      <c r="USQ12" s="502"/>
      <c r="USR12" s="502"/>
      <c r="USS12" s="502"/>
      <c r="UST12" s="502"/>
      <c r="USU12" s="502"/>
      <c r="USV12" s="502"/>
      <c r="USW12" s="502"/>
      <c r="USX12" s="502"/>
      <c r="USY12" s="502"/>
      <c r="USZ12" s="502"/>
      <c r="UTA12" s="502"/>
      <c r="UTB12" s="502"/>
      <c r="UTC12" s="502"/>
      <c r="UTD12" s="502"/>
      <c r="UTE12" s="502"/>
      <c r="UTF12" s="502"/>
      <c r="UTG12" s="502"/>
      <c r="UTH12" s="502"/>
      <c r="UTI12" s="502"/>
      <c r="UTJ12" s="502"/>
      <c r="UTK12" s="502"/>
      <c r="UTL12" s="502"/>
      <c r="UTM12" s="502"/>
      <c r="UTN12" s="502"/>
      <c r="UTO12" s="502"/>
      <c r="UTP12" s="502"/>
      <c r="UTQ12" s="502"/>
      <c r="UTR12" s="502"/>
      <c r="UTS12" s="502"/>
      <c r="UTT12" s="502"/>
      <c r="UTU12" s="502"/>
      <c r="UTV12" s="502"/>
      <c r="UTW12" s="502"/>
      <c r="UTX12" s="502"/>
      <c r="UTY12" s="502"/>
      <c r="UTZ12" s="502"/>
      <c r="UUA12" s="502"/>
      <c r="UUB12" s="502"/>
      <c r="UUC12" s="502"/>
      <c r="UUD12" s="502"/>
      <c r="UUE12" s="502"/>
      <c r="UUF12" s="502"/>
      <c r="UUG12" s="502"/>
      <c r="UUH12" s="502"/>
      <c r="UUI12" s="502"/>
      <c r="UUJ12" s="502"/>
      <c r="UUK12" s="502"/>
      <c r="UUL12" s="502"/>
      <c r="UUM12" s="502"/>
      <c r="UUN12" s="502"/>
      <c r="UUO12" s="502"/>
      <c r="UUP12" s="502"/>
      <c r="UUQ12" s="502"/>
      <c r="UUR12" s="502"/>
      <c r="UUS12" s="502"/>
      <c r="UUT12" s="502"/>
      <c r="UUU12" s="502"/>
      <c r="UUV12" s="502"/>
      <c r="UUW12" s="502"/>
      <c r="UUX12" s="502"/>
      <c r="UUY12" s="502"/>
      <c r="UUZ12" s="502"/>
      <c r="UVA12" s="502"/>
      <c r="UVB12" s="502"/>
      <c r="UVC12" s="502"/>
      <c r="UVD12" s="502"/>
      <c r="UVE12" s="502"/>
      <c r="UVF12" s="502"/>
      <c r="UVG12" s="502"/>
      <c r="UVH12" s="502"/>
      <c r="UVI12" s="502"/>
      <c r="UVJ12" s="502"/>
      <c r="UVK12" s="502"/>
      <c r="UVL12" s="502"/>
      <c r="UVM12" s="502"/>
      <c r="UVN12" s="502"/>
      <c r="UVO12" s="502"/>
      <c r="UVP12" s="502"/>
      <c r="UVQ12" s="502"/>
      <c r="UVR12" s="502"/>
      <c r="UVS12" s="502"/>
      <c r="UVT12" s="502"/>
      <c r="UVU12" s="502"/>
      <c r="UVV12" s="502"/>
      <c r="UVW12" s="502"/>
      <c r="UVX12" s="502"/>
      <c r="UVY12" s="502"/>
      <c r="UVZ12" s="502"/>
      <c r="UWA12" s="502"/>
      <c r="UWB12" s="502"/>
      <c r="UWC12" s="502"/>
      <c r="UWD12" s="502"/>
      <c r="UWE12" s="502"/>
      <c r="UWF12" s="502"/>
      <c r="UWG12" s="502"/>
      <c r="UWH12" s="502"/>
      <c r="UWI12" s="502"/>
      <c r="UWJ12" s="502"/>
      <c r="UWK12" s="502"/>
      <c r="UWL12" s="502"/>
      <c r="UWM12" s="502"/>
      <c r="UWN12" s="502"/>
      <c r="UWO12" s="502"/>
      <c r="UWP12" s="502"/>
      <c r="UWQ12" s="502"/>
      <c r="UWR12" s="502"/>
      <c r="UWS12" s="502"/>
      <c r="UWT12" s="502"/>
      <c r="UWU12" s="502"/>
      <c r="UWV12" s="502"/>
      <c r="UWW12" s="502"/>
      <c r="UWX12" s="502"/>
      <c r="UWY12" s="502"/>
      <c r="UWZ12" s="502"/>
      <c r="UXA12" s="502"/>
      <c r="UXB12" s="502"/>
      <c r="UXC12" s="502"/>
      <c r="UXD12" s="502"/>
      <c r="UXE12" s="502"/>
      <c r="UXF12" s="502"/>
      <c r="UXG12" s="502"/>
      <c r="UXH12" s="502"/>
      <c r="UXI12" s="502"/>
      <c r="UXJ12" s="502"/>
      <c r="UXK12" s="502"/>
      <c r="UXL12" s="502"/>
      <c r="UXM12" s="502"/>
      <c r="UXN12" s="502"/>
      <c r="UXO12" s="502"/>
      <c r="UXP12" s="502"/>
      <c r="UXQ12" s="502"/>
      <c r="UXR12" s="502"/>
      <c r="UXS12" s="502"/>
      <c r="UXT12" s="502"/>
      <c r="UXU12" s="502"/>
      <c r="UXV12" s="502"/>
      <c r="UXW12" s="502"/>
      <c r="UXX12" s="502"/>
      <c r="UXY12" s="502"/>
      <c r="UXZ12" s="502"/>
      <c r="UYA12" s="502"/>
      <c r="UYB12" s="502"/>
      <c r="UYC12" s="502"/>
      <c r="UYD12" s="502"/>
      <c r="UYE12" s="502"/>
      <c r="UYF12" s="502"/>
      <c r="UYG12" s="502"/>
      <c r="UYH12" s="502"/>
      <c r="UYI12" s="502"/>
      <c r="UYJ12" s="502"/>
      <c r="UYK12" s="502"/>
      <c r="UYL12" s="502"/>
      <c r="UYM12" s="502"/>
      <c r="UYN12" s="502"/>
      <c r="UYO12" s="502"/>
      <c r="UYP12" s="502"/>
      <c r="UYQ12" s="502"/>
      <c r="UYR12" s="502"/>
      <c r="UYS12" s="502"/>
      <c r="UYT12" s="502"/>
      <c r="UYU12" s="502"/>
      <c r="UYV12" s="502"/>
      <c r="UYW12" s="502"/>
      <c r="UYX12" s="502"/>
      <c r="UYY12" s="502"/>
      <c r="UYZ12" s="502"/>
      <c r="UZA12" s="502"/>
      <c r="UZB12" s="502"/>
      <c r="UZC12" s="502"/>
      <c r="UZD12" s="502"/>
      <c r="UZE12" s="502"/>
      <c r="UZF12" s="502"/>
      <c r="UZG12" s="502"/>
      <c r="UZH12" s="502"/>
      <c r="UZI12" s="502"/>
      <c r="UZJ12" s="502"/>
      <c r="UZK12" s="502"/>
      <c r="UZL12" s="502"/>
      <c r="UZM12" s="502"/>
      <c r="UZN12" s="502"/>
      <c r="UZO12" s="502"/>
      <c r="UZP12" s="502"/>
      <c r="UZQ12" s="502"/>
      <c r="UZR12" s="502"/>
      <c r="UZS12" s="502"/>
      <c r="UZT12" s="502"/>
      <c r="UZU12" s="502"/>
      <c r="UZV12" s="502"/>
      <c r="UZW12" s="502"/>
      <c r="UZX12" s="502"/>
      <c r="UZY12" s="502"/>
      <c r="UZZ12" s="502"/>
      <c r="VAA12" s="502"/>
      <c r="VAB12" s="502"/>
      <c r="VAC12" s="502"/>
      <c r="VAD12" s="502"/>
      <c r="VAE12" s="502"/>
      <c r="VAF12" s="502"/>
      <c r="VAG12" s="502"/>
      <c r="VAH12" s="502"/>
      <c r="VAI12" s="502"/>
      <c r="VAJ12" s="502"/>
      <c r="VAK12" s="502"/>
      <c r="VAL12" s="502"/>
      <c r="VAM12" s="502"/>
      <c r="VAN12" s="502"/>
      <c r="VAO12" s="502"/>
      <c r="VAP12" s="502"/>
      <c r="VAQ12" s="502"/>
      <c r="VAR12" s="502"/>
      <c r="VAS12" s="502"/>
      <c r="VAT12" s="502"/>
      <c r="VAU12" s="502"/>
      <c r="VAV12" s="502"/>
      <c r="VAW12" s="502"/>
      <c r="VAX12" s="502"/>
      <c r="VAY12" s="502"/>
      <c r="VAZ12" s="502"/>
      <c r="VBA12" s="502"/>
      <c r="VBB12" s="502"/>
      <c r="VBC12" s="502"/>
      <c r="VBD12" s="502"/>
      <c r="VBE12" s="502"/>
      <c r="VBF12" s="502"/>
      <c r="VBG12" s="502"/>
      <c r="VBH12" s="502"/>
      <c r="VBI12" s="502"/>
      <c r="VBJ12" s="502"/>
      <c r="VBK12" s="502"/>
      <c r="VBL12" s="502"/>
      <c r="VBM12" s="502"/>
      <c r="VBN12" s="502"/>
      <c r="VBO12" s="502"/>
      <c r="VBP12" s="502"/>
      <c r="VBQ12" s="502"/>
      <c r="VBR12" s="502"/>
      <c r="VBS12" s="502"/>
      <c r="VBT12" s="502"/>
      <c r="VBU12" s="502"/>
      <c r="VBV12" s="502"/>
      <c r="VBW12" s="502"/>
      <c r="VBX12" s="502"/>
      <c r="VBY12" s="502"/>
      <c r="VBZ12" s="502"/>
      <c r="VCA12" s="502"/>
      <c r="VCB12" s="502"/>
      <c r="VCC12" s="502"/>
      <c r="VCD12" s="502"/>
      <c r="VCE12" s="502"/>
      <c r="VCF12" s="502"/>
      <c r="VCG12" s="502"/>
      <c r="VCH12" s="502"/>
      <c r="VCI12" s="502"/>
      <c r="VCJ12" s="502"/>
      <c r="VCK12" s="502"/>
      <c r="VCL12" s="502"/>
      <c r="VCM12" s="502"/>
      <c r="VCN12" s="502"/>
      <c r="VCO12" s="502"/>
      <c r="VCP12" s="502"/>
      <c r="VCQ12" s="502"/>
      <c r="VCR12" s="502"/>
      <c r="VCS12" s="502"/>
      <c r="VCT12" s="502"/>
      <c r="VCU12" s="502"/>
      <c r="VCV12" s="502"/>
      <c r="VCW12" s="502"/>
      <c r="VCX12" s="502"/>
      <c r="VCY12" s="502"/>
      <c r="VCZ12" s="502"/>
      <c r="VDA12" s="502"/>
      <c r="VDB12" s="502"/>
      <c r="VDC12" s="502"/>
      <c r="VDD12" s="502"/>
      <c r="VDE12" s="502"/>
      <c r="VDF12" s="502"/>
      <c r="VDG12" s="502"/>
      <c r="VDH12" s="502"/>
      <c r="VDI12" s="502"/>
      <c r="VDJ12" s="502"/>
      <c r="VDK12" s="502"/>
      <c r="VDL12" s="502"/>
      <c r="VDM12" s="502"/>
      <c r="VDN12" s="502"/>
      <c r="VDO12" s="502"/>
      <c r="VDP12" s="502"/>
      <c r="VDQ12" s="502"/>
      <c r="VDR12" s="502"/>
      <c r="VDS12" s="502"/>
      <c r="VDT12" s="502"/>
      <c r="VDU12" s="502"/>
      <c r="VDV12" s="502"/>
      <c r="VDW12" s="502"/>
      <c r="VDX12" s="502"/>
      <c r="VDY12" s="502"/>
      <c r="VDZ12" s="502"/>
      <c r="VEA12" s="502"/>
      <c r="VEB12" s="502"/>
      <c r="VEC12" s="502"/>
      <c r="VED12" s="502"/>
      <c r="VEE12" s="502"/>
      <c r="VEF12" s="502"/>
      <c r="VEG12" s="502"/>
      <c r="VEH12" s="502"/>
      <c r="VEI12" s="502"/>
      <c r="VEJ12" s="502"/>
      <c r="VEK12" s="502"/>
      <c r="VEL12" s="502"/>
      <c r="VEM12" s="502"/>
      <c r="VEN12" s="502"/>
      <c r="VEO12" s="502"/>
      <c r="VEP12" s="502"/>
      <c r="VEQ12" s="502"/>
      <c r="VER12" s="502"/>
      <c r="VES12" s="502"/>
      <c r="VET12" s="502"/>
      <c r="VEU12" s="502"/>
      <c r="VEV12" s="502"/>
      <c r="VEW12" s="502"/>
      <c r="VEX12" s="502"/>
      <c r="VEY12" s="502"/>
      <c r="VEZ12" s="502"/>
      <c r="VFA12" s="502"/>
      <c r="VFB12" s="502"/>
      <c r="VFC12" s="502"/>
      <c r="VFD12" s="502"/>
      <c r="VFE12" s="502"/>
      <c r="VFF12" s="502"/>
      <c r="VFG12" s="502"/>
      <c r="VFH12" s="502"/>
      <c r="VFI12" s="502"/>
      <c r="VFJ12" s="502"/>
      <c r="VFK12" s="502"/>
      <c r="VFL12" s="502"/>
      <c r="VFM12" s="502"/>
      <c r="VFN12" s="502"/>
      <c r="VFO12" s="502"/>
      <c r="VFP12" s="502"/>
      <c r="VFQ12" s="502"/>
      <c r="VFR12" s="502"/>
      <c r="VFS12" s="502"/>
      <c r="VFT12" s="502"/>
      <c r="VFU12" s="502"/>
      <c r="VFV12" s="502"/>
      <c r="VFW12" s="502"/>
      <c r="VFX12" s="502"/>
      <c r="VFY12" s="502"/>
      <c r="VFZ12" s="502"/>
      <c r="VGA12" s="502"/>
      <c r="VGB12" s="502"/>
      <c r="VGC12" s="502"/>
      <c r="VGD12" s="502"/>
      <c r="VGE12" s="502"/>
      <c r="VGF12" s="502"/>
      <c r="VGG12" s="502"/>
      <c r="VGH12" s="502"/>
      <c r="VGI12" s="502"/>
      <c r="VGJ12" s="502"/>
      <c r="VGK12" s="502"/>
      <c r="VGL12" s="502"/>
      <c r="VGM12" s="502"/>
      <c r="VGN12" s="502"/>
      <c r="VGO12" s="502"/>
      <c r="VGP12" s="502"/>
      <c r="VGQ12" s="502"/>
      <c r="VGR12" s="502"/>
      <c r="VGS12" s="502"/>
      <c r="VGT12" s="502"/>
      <c r="VGU12" s="502"/>
      <c r="VGV12" s="502"/>
      <c r="VGW12" s="502"/>
      <c r="VGX12" s="502"/>
      <c r="VGY12" s="502"/>
      <c r="VGZ12" s="502"/>
      <c r="VHA12" s="502"/>
      <c r="VHB12" s="502"/>
      <c r="VHC12" s="502"/>
      <c r="VHD12" s="502"/>
      <c r="VHE12" s="502"/>
      <c r="VHF12" s="502"/>
      <c r="VHG12" s="502"/>
      <c r="VHH12" s="502"/>
      <c r="VHI12" s="502"/>
      <c r="VHJ12" s="502"/>
      <c r="VHK12" s="502"/>
      <c r="VHL12" s="502"/>
      <c r="VHM12" s="502"/>
      <c r="VHN12" s="502"/>
      <c r="VHO12" s="502"/>
      <c r="VHP12" s="502"/>
      <c r="VHQ12" s="502"/>
      <c r="VHR12" s="502"/>
      <c r="VHS12" s="502"/>
      <c r="VHT12" s="502"/>
      <c r="VHU12" s="502"/>
      <c r="VHV12" s="502"/>
      <c r="VHW12" s="502"/>
      <c r="VHX12" s="502"/>
      <c r="VHY12" s="502"/>
      <c r="VHZ12" s="502"/>
      <c r="VIA12" s="502"/>
      <c r="VIB12" s="502"/>
      <c r="VIC12" s="502"/>
      <c r="VID12" s="502"/>
      <c r="VIE12" s="502"/>
      <c r="VIF12" s="502"/>
      <c r="VIG12" s="502"/>
      <c r="VIH12" s="502"/>
      <c r="VII12" s="502"/>
      <c r="VIJ12" s="502"/>
      <c r="VIK12" s="502"/>
      <c r="VIL12" s="502"/>
      <c r="VIM12" s="502"/>
      <c r="VIN12" s="502"/>
      <c r="VIO12" s="502"/>
      <c r="VIP12" s="502"/>
      <c r="VIQ12" s="502"/>
      <c r="VIR12" s="502"/>
      <c r="VIS12" s="502"/>
      <c r="VIT12" s="502"/>
      <c r="VIU12" s="502"/>
      <c r="VIV12" s="502"/>
      <c r="VIW12" s="502"/>
      <c r="VIX12" s="502"/>
      <c r="VIY12" s="502"/>
      <c r="VIZ12" s="502"/>
      <c r="VJA12" s="502"/>
      <c r="VJB12" s="502"/>
      <c r="VJC12" s="502"/>
      <c r="VJD12" s="502"/>
      <c r="VJE12" s="502"/>
      <c r="VJF12" s="502"/>
      <c r="VJG12" s="502"/>
      <c r="VJH12" s="502"/>
      <c r="VJI12" s="502"/>
      <c r="VJJ12" s="502"/>
      <c r="VJK12" s="502"/>
      <c r="VJL12" s="502"/>
      <c r="VJM12" s="502"/>
      <c r="VJN12" s="502"/>
      <c r="VJO12" s="502"/>
      <c r="VJP12" s="502"/>
      <c r="VJQ12" s="502"/>
      <c r="VJR12" s="502"/>
      <c r="VJS12" s="502"/>
      <c r="VJT12" s="502"/>
      <c r="VJU12" s="502"/>
      <c r="VJV12" s="502"/>
      <c r="VJW12" s="502"/>
      <c r="VJX12" s="502"/>
      <c r="VJY12" s="502"/>
      <c r="VJZ12" s="502"/>
      <c r="VKA12" s="502"/>
      <c r="VKB12" s="502"/>
      <c r="VKC12" s="502"/>
      <c r="VKD12" s="502"/>
      <c r="VKE12" s="502"/>
      <c r="VKF12" s="502"/>
      <c r="VKG12" s="502"/>
      <c r="VKH12" s="502"/>
      <c r="VKI12" s="502"/>
      <c r="VKJ12" s="502"/>
      <c r="VKK12" s="502"/>
      <c r="VKL12" s="502"/>
      <c r="VKM12" s="502"/>
      <c r="VKN12" s="502"/>
      <c r="VKO12" s="502"/>
      <c r="VKP12" s="502"/>
      <c r="VKQ12" s="502"/>
      <c r="VKR12" s="502"/>
      <c r="VKS12" s="502"/>
      <c r="VKT12" s="502"/>
      <c r="VKU12" s="502"/>
      <c r="VKV12" s="502"/>
      <c r="VKW12" s="502"/>
      <c r="VKX12" s="502"/>
      <c r="VKY12" s="502"/>
      <c r="VKZ12" s="502"/>
      <c r="VLA12" s="502"/>
      <c r="VLB12" s="502"/>
      <c r="VLC12" s="502"/>
      <c r="VLD12" s="502"/>
      <c r="VLE12" s="502"/>
      <c r="VLF12" s="502"/>
      <c r="VLG12" s="502"/>
      <c r="VLH12" s="502"/>
      <c r="VLI12" s="502"/>
      <c r="VLJ12" s="502"/>
      <c r="VLK12" s="502"/>
      <c r="VLL12" s="502"/>
      <c r="VLM12" s="502"/>
      <c r="VLN12" s="502"/>
      <c r="VLO12" s="502"/>
      <c r="VLP12" s="502"/>
      <c r="VLQ12" s="502"/>
      <c r="VLR12" s="502"/>
      <c r="VLS12" s="502"/>
      <c r="VLT12" s="502"/>
      <c r="VLU12" s="502"/>
      <c r="VLV12" s="502"/>
      <c r="VLW12" s="502"/>
      <c r="VLX12" s="502"/>
      <c r="VLY12" s="502"/>
      <c r="VLZ12" s="502"/>
      <c r="VMA12" s="502"/>
      <c r="VMB12" s="502"/>
      <c r="VMC12" s="502"/>
      <c r="VMD12" s="502"/>
      <c r="VME12" s="502"/>
      <c r="VMF12" s="502"/>
      <c r="VMG12" s="502"/>
      <c r="VMH12" s="502"/>
      <c r="VMI12" s="502"/>
      <c r="VMJ12" s="502"/>
      <c r="VMK12" s="502"/>
      <c r="VML12" s="502"/>
      <c r="VMM12" s="502"/>
      <c r="VMN12" s="502"/>
      <c r="VMO12" s="502"/>
      <c r="VMP12" s="502"/>
      <c r="VMQ12" s="502"/>
      <c r="VMR12" s="502"/>
      <c r="VMS12" s="502"/>
      <c r="VMT12" s="502"/>
      <c r="VMU12" s="502"/>
      <c r="VMV12" s="502"/>
      <c r="VMW12" s="502"/>
      <c r="VMX12" s="502"/>
      <c r="VMY12" s="502"/>
      <c r="VMZ12" s="502"/>
      <c r="VNA12" s="502"/>
      <c r="VNB12" s="502"/>
      <c r="VNC12" s="502"/>
      <c r="VND12" s="502"/>
      <c r="VNE12" s="502"/>
      <c r="VNF12" s="502"/>
      <c r="VNG12" s="502"/>
      <c r="VNH12" s="502"/>
      <c r="VNI12" s="502"/>
      <c r="VNJ12" s="502"/>
      <c r="VNK12" s="502"/>
      <c r="VNL12" s="502"/>
      <c r="VNM12" s="502"/>
      <c r="VNN12" s="502"/>
      <c r="VNO12" s="502"/>
      <c r="VNP12" s="502"/>
      <c r="VNQ12" s="502"/>
      <c r="VNR12" s="502"/>
      <c r="VNS12" s="502"/>
      <c r="VNT12" s="502"/>
      <c r="VNU12" s="502"/>
      <c r="VNV12" s="502"/>
      <c r="VNW12" s="502"/>
      <c r="VNX12" s="502"/>
      <c r="VNY12" s="502"/>
      <c r="VNZ12" s="502"/>
      <c r="VOA12" s="502"/>
      <c r="VOB12" s="502"/>
      <c r="VOC12" s="502"/>
      <c r="VOD12" s="502"/>
      <c r="VOE12" s="502"/>
      <c r="VOF12" s="502"/>
      <c r="VOG12" s="502"/>
      <c r="VOH12" s="502"/>
      <c r="VOI12" s="502"/>
      <c r="VOJ12" s="502"/>
      <c r="VOK12" s="502"/>
      <c r="VOL12" s="502"/>
      <c r="VOM12" s="502"/>
      <c r="VON12" s="502"/>
      <c r="VOO12" s="502"/>
      <c r="VOP12" s="502"/>
      <c r="VOQ12" s="502"/>
      <c r="VOR12" s="502"/>
      <c r="VOS12" s="502"/>
      <c r="VOT12" s="502"/>
      <c r="VOU12" s="502"/>
      <c r="VOV12" s="502"/>
      <c r="VOW12" s="502"/>
      <c r="VOX12" s="502"/>
      <c r="VOY12" s="502"/>
      <c r="VOZ12" s="502"/>
      <c r="VPA12" s="502"/>
      <c r="VPB12" s="502"/>
      <c r="VPC12" s="502"/>
      <c r="VPD12" s="502"/>
      <c r="VPE12" s="502"/>
      <c r="VPF12" s="502"/>
      <c r="VPG12" s="502"/>
      <c r="VPH12" s="502"/>
      <c r="VPI12" s="502"/>
      <c r="VPJ12" s="502"/>
      <c r="VPK12" s="502"/>
      <c r="VPL12" s="502"/>
      <c r="VPM12" s="502"/>
      <c r="VPN12" s="502"/>
      <c r="VPO12" s="502"/>
      <c r="VPP12" s="502"/>
      <c r="VPQ12" s="502"/>
      <c r="VPR12" s="502"/>
      <c r="VPS12" s="502"/>
      <c r="VPT12" s="502"/>
      <c r="VPU12" s="502"/>
      <c r="VPV12" s="502"/>
      <c r="VPW12" s="502"/>
      <c r="VPX12" s="502"/>
      <c r="VPY12" s="502"/>
      <c r="VPZ12" s="502"/>
      <c r="VQA12" s="502"/>
      <c r="VQB12" s="502"/>
      <c r="VQC12" s="502"/>
      <c r="VQD12" s="502"/>
      <c r="VQE12" s="502"/>
      <c r="VQF12" s="502"/>
      <c r="VQG12" s="502"/>
      <c r="VQH12" s="502"/>
      <c r="VQI12" s="502"/>
      <c r="VQJ12" s="502"/>
      <c r="VQK12" s="502"/>
      <c r="VQL12" s="502"/>
      <c r="VQM12" s="502"/>
      <c r="VQN12" s="502"/>
      <c r="VQO12" s="502"/>
      <c r="VQP12" s="502"/>
      <c r="VQQ12" s="502"/>
      <c r="VQR12" s="502"/>
      <c r="VQS12" s="502"/>
      <c r="VQT12" s="502"/>
      <c r="VQU12" s="502"/>
      <c r="VQV12" s="502"/>
      <c r="VQW12" s="502"/>
      <c r="VQX12" s="502"/>
      <c r="VQY12" s="502"/>
      <c r="VQZ12" s="502"/>
      <c r="VRA12" s="502"/>
      <c r="VRB12" s="502"/>
      <c r="VRC12" s="502"/>
      <c r="VRD12" s="502"/>
      <c r="VRE12" s="502"/>
      <c r="VRF12" s="502"/>
      <c r="VRG12" s="502"/>
      <c r="VRH12" s="502"/>
      <c r="VRI12" s="502"/>
      <c r="VRJ12" s="502"/>
      <c r="VRK12" s="502"/>
      <c r="VRL12" s="502"/>
      <c r="VRM12" s="502"/>
      <c r="VRN12" s="502"/>
      <c r="VRO12" s="502"/>
      <c r="VRP12" s="502"/>
      <c r="VRQ12" s="502"/>
      <c r="VRR12" s="502"/>
      <c r="VRS12" s="502"/>
      <c r="VRT12" s="502"/>
      <c r="VRU12" s="502"/>
      <c r="VRV12" s="502"/>
      <c r="VRW12" s="502"/>
      <c r="VRX12" s="502"/>
      <c r="VRY12" s="502"/>
      <c r="VRZ12" s="502"/>
      <c r="VSA12" s="502"/>
      <c r="VSB12" s="502"/>
      <c r="VSC12" s="502"/>
      <c r="VSD12" s="502"/>
      <c r="VSE12" s="502"/>
      <c r="VSF12" s="502"/>
      <c r="VSG12" s="502"/>
      <c r="VSH12" s="502"/>
      <c r="VSI12" s="502"/>
      <c r="VSJ12" s="502"/>
      <c r="VSK12" s="502"/>
      <c r="VSL12" s="502"/>
      <c r="VSM12" s="502"/>
      <c r="VSN12" s="502"/>
      <c r="VSO12" s="502"/>
      <c r="VSP12" s="502"/>
      <c r="VSQ12" s="502"/>
      <c r="VSR12" s="502"/>
      <c r="VSS12" s="502"/>
      <c r="VST12" s="502"/>
      <c r="VSU12" s="502"/>
      <c r="VSV12" s="502"/>
      <c r="VSW12" s="502"/>
      <c r="VSX12" s="502"/>
      <c r="VSY12" s="502"/>
      <c r="VSZ12" s="502"/>
      <c r="VTA12" s="502"/>
      <c r="VTB12" s="502"/>
      <c r="VTC12" s="502"/>
      <c r="VTD12" s="502"/>
      <c r="VTE12" s="502"/>
      <c r="VTF12" s="502"/>
      <c r="VTG12" s="502"/>
      <c r="VTH12" s="502"/>
      <c r="VTI12" s="502"/>
      <c r="VTJ12" s="502"/>
      <c r="VTK12" s="502"/>
      <c r="VTL12" s="502"/>
      <c r="VTM12" s="502"/>
      <c r="VTN12" s="502"/>
      <c r="VTO12" s="502"/>
      <c r="VTP12" s="502"/>
      <c r="VTQ12" s="502"/>
      <c r="VTR12" s="502"/>
      <c r="VTS12" s="502"/>
      <c r="VTT12" s="502"/>
      <c r="VTU12" s="502"/>
      <c r="VTV12" s="502"/>
      <c r="VTW12" s="502"/>
      <c r="VTX12" s="502"/>
      <c r="VTY12" s="502"/>
      <c r="VTZ12" s="502"/>
      <c r="VUA12" s="502"/>
      <c r="VUB12" s="502"/>
      <c r="VUC12" s="502"/>
      <c r="VUD12" s="502"/>
      <c r="VUE12" s="502"/>
      <c r="VUF12" s="502"/>
      <c r="VUG12" s="502"/>
      <c r="VUH12" s="502"/>
      <c r="VUI12" s="502"/>
      <c r="VUJ12" s="502"/>
      <c r="VUK12" s="502"/>
      <c r="VUL12" s="502"/>
      <c r="VUM12" s="502"/>
      <c r="VUN12" s="502"/>
      <c r="VUO12" s="502"/>
      <c r="VUP12" s="502"/>
      <c r="VUQ12" s="502"/>
      <c r="VUR12" s="502"/>
      <c r="VUS12" s="502"/>
      <c r="VUT12" s="502"/>
      <c r="VUU12" s="502"/>
      <c r="VUV12" s="502"/>
      <c r="VUW12" s="502"/>
      <c r="VUX12" s="502"/>
      <c r="VUY12" s="502"/>
      <c r="VUZ12" s="502"/>
      <c r="VVA12" s="502"/>
      <c r="VVB12" s="502"/>
      <c r="VVC12" s="502"/>
      <c r="VVD12" s="502"/>
      <c r="VVE12" s="502"/>
      <c r="VVF12" s="502"/>
      <c r="VVG12" s="502"/>
      <c r="VVH12" s="502"/>
      <c r="VVI12" s="502"/>
      <c r="VVJ12" s="502"/>
      <c r="VVK12" s="502"/>
      <c r="VVL12" s="502"/>
      <c r="VVM12" s="502"/>
      <c r="VVN12" s="502"/>
      <c r="VVO12" s="502"/>
      <c r="VVP12" s="502"/>
      <c r="VVQ12" s="502"/>
      <c r="VVR12" s="502"/>
      <c r="VVS12" s="502"/>
      <c r="VVT12" s="502"/>
      <c r="VVU12" s="502"/>
      <c r="VVV12" s="502"/>
      <c r="VVW12" s="502"/>
      <c r="VVX12" s="502"/>
      <c r="VVY12" s="502"/>
      <c r="VVZ12" s="502"/>
      <c r="VWA12" s="502"/>
      <c r="VWB12" s="502"/>
      <c r="VWC12" s="502"/>
      <c r="VWD12" s="502"/>
      <c r="VWE12" s="502"/>
      <c r="VWF12" s="502"/>
      <c r="VWG12" s="502"/>
      <c r="VWH12" s="502"/>
      <c r="VWI12" s="502"/>
      <c r="VWJ12" s="502"/>
      <c r="VWK12" s="502"/>
      <c r="VWL12" s="502"/>
      <c r="VWM12" s="502"/>
      <c r="VWN12" s="502"/>
      <c r="VWO12" s="502"/>
      <c r="VWP12" s="502"/>
      <c r="VWQ12" s="502"/>
      <c r="VWR12" s="502"/>
      <c r="VWS12" s="502"/>
      <c r="VWT12" s="502"/>
      <c r="VWU12" s="502"/>
      <c r="VWV12" s="502"/>
      <c r="VWW12" s="502"/>
      <c r="VWX12" s="502"/>
      <c r="VWY12" s="502"/>
      <c r="VWZ12" s="502"/>
      <c r="VXA12" s="502"/>
      <c r="VXB12" s="502"/>
      <c r="VXC12" s="502"/>
      <c r="VXD12" s="502"/>
      <c r="VXE12" s="502"/>
      <c r="VXF12" s="502"/>
      <c r="VXG12" s="502"/>
      <c r="VXH12" s="502"/>
      <c r="VXI12" s="502"/>
      <c r="VXJ12" s="502"/>
      <c r="VXK12" s="502"/>
      <c r="VXL12" s="502"/>
      <c r="VXM12" s="502"/>
      <c r="VXN12" s="502"/>
      <c r="VXO12" s="502"/>
      <c r="VXP12" s="502"/>
      <c r="VXQ12" s="502"/>
      <c r="VXR12" s="502"/>
      <c r="VXS12" s="502"/>
      <c r="VXT12" s="502"/>
      <c r="VXU12" s="502"/>
      <c r="VXV12" s="502"/>
      <c r="VXW12" s="502"/>
      <c r="VXX12" s="502"/>
      <c r="VXY12" s="502"/>
      <c r="VXZ12" s="502"/>
      <c r="VYA12" s="502"/>
      <c r="VYB12" s="502"/>
      <c r="VYC12" s="502"/>
      <c r="VYD12" s="502"/>
      <c r="VYE12" s="502"/>
      <c r="VYF12" s="502"/>
      <c r="VYG12" s="502"/>
      <c r="VYH12" s="502"/>
      <c r="VYI12" s="502"/>
      <c r="VYJ12" s="502"/>
      <c r="VYK12" s="502"/>
      <c r="VYL12" s="502"/>
      <c r="VYM12" s="502"/>
      <c r="VYN12" s="502"/>
      <c r="VYO12" s="502"/>
      <c r="VYP12" s="502"/>
      <c r="VYQ12" s="502"/>
      <c r="VYR12" s="502"/>
      <c r="VYS12" s="502"/>
      <c r="VYT12" s="502"/>
      <c r="VYU12" s="502"/>
      <c r="VYV12" s="502"/>
      <c r="VYW12" s="502"/>
      <c r="VYX12" s="502"/>
      <c r="VYY12" s="502"/>
      <c r="VYZ12" s="502"/>
      <c r="VZA12" s="502"/>
      <c r="VZB12" s="502"/>
      <c r="VZC12" s="502"/>
      <c r="VZD12" s="502"/>
      <c r="VZE12" s="502"/>
      <c r="VZF12" s="502"/>
      <c r="VZG12" s="502"/>
      <c r="VZH12" s="502"/>
      <c r="VZI12" s="502"/>
      <c r="VZJ12" s="502"/>
      <c r="VZK12" s="502"/>
      <c r="VZL12" s="502"/>
      <c r="VZM12" s="502"/>
      <c r="VZN12" s="502"/>
      <c r="VZO12" s="502"/>
      <c r="VZP12" s="502"/>
      <c r="VZQ12" s="502"/>
      <c r="VZR12" s="502"/>
      <c r="VZS12" s="502"/>
      <c r="VZT12" s="502"/>
      <c r="VZU12" s="502"/>
      <c r="VZV12" s="502"/>
      <c r="VZW12" s="502"/>
      <c r="VZX12" s="502"/>
      <c r="VZY12" s="502"/>
      <c r="VZZ12" s="502"/>
      <c r="WAA12" s="502"/>
      <c r="WAB12" s="502"/>
      <c r="WAC12" s="502"/>
      <c r="WAD12" s="502"/>
      <c r="WAE12" s="502"/>
      <c r="WAF12" s="502"/>
      <c r="WAG12" s="502"/>
      <c r="WAH12" s="502"/>
      <c r="WAI12" s="502"/>
      <c r="WAJ12" s="502"/>
      <c r="WAK12" s="502"/>
      <c r="WAL12" s="502"/>
      <c r="WAM12" s="502"/>
      <c r="WAN12" s="502"/>
      <c r="WAO12" s="502"/>
      <c r="WAP12" s="502"/>
      <c r="WAQ12" s="502"/>
      <c r="WAR12" s="502"/>
      <c r="WAS12" s="502"/>
      <c r="WAT12" s="502"/>
      <c r="WAU12" s="502"/>
      <c r="WAV12" s="502"/>
      <c r="WAW12" s="502"/>
      <c r="WAX12" s="502"/>
      <c r="WAY12" s="502"/>
      <c r="WAZ12" s="502"/>
      <c r="WBA12" s="502"/>
      <c r="WBB12" s="502"/>
      <c r="WBC12" s="502"/>
      <c r="WBD12" s="502"/>
      <c r="WBE12" s="502"/>
      <c r="WBF12" s="502"/>
      <c r="WBG12" s="502"/>
      <c r="WBH12" s="502"/>
      <c r="WBI12" s="502"/>
      <c r="WBJ12" s="502"/>
      <c r="WBK12" s="502"/>
      <c r="WBL12" s="502"/>
      <c r="WBM12" s="502"/>
      <c r="WBN12" s="502"/>
      <c r="WBO12" s="502"/>
      <c r="WBP12" s="502"/>
      <c r="WBQ12" s="502"/>
      <c r="WBR12" s="502"/>
      <c r="WBS12" s="502"/>
      <c r="WBT12" s="502"/>
      <c r="WBU12" s="502"/>
      <c r="WBV12" s="502"/>
      <c r="WBW12" s="502"/>
      <c r="WBX12" s="502"/>
      <c r="WBY12" s="502"/>
      <c r="WBZ12" s="502"/>
      <c r="WCA12" s="502"/>
      <c r="WCB12" s="502"/>
      <c r="WCC12" s="502"/>
      <c r="WCD12" s="502"/>
      <c r="WCE12" s="502"/>
      <c r="WCF12" s="502"/>
      <c r="WCG12" s="502"/>
      <c r="WCH12" s="502"/>
      <c r="WCI12" s="502"/>
      <c r="WCJ12" s="502"/>
      <c r="WCK12" s="502"/>
      <c r="WCL12" s="502"/>
      <c r="WCM12" s="502"/>
      <c r="WCN12" s="502"/>
      <c r="WCO12" s="502"/>
      <c r="WCP12" s="502"/>
      <c r="WCQ12" s="502"/>
      <c r="WCR12" s="502"/>
      <c r="WCS12" s="502"/>
      <c r="WCT12" s="502"/>
      <c r="WCU12" s="502"/>
      <c r="WCV12" s="502"/>
      <c r="WCW12" s="502"/>
      <c r="WCX12" s="502"/>
      <c r="WCY12" s="502"/>
      <c r="WCZ12" s="502"/>
      <c r="WDA12" s="502"/>
      <c r="WDB12" s="502"/>
      <c r="WDC12" s="502"/>
      <c r="WDD12" s="502"/>
      <c r="WDE12" s="502"/>
      <c r="WDF12" s="502"/>
      <c r="WDG12" s="502"/>
      <c r="WDH12" s="502"/>
      <c r="WDI12" s="502"/>
      <c r="WDJ12" s="502"/>
      <c r="WDK12" s="502"/>
      <c r="WDL12" s="502"/>
      <c r="WDM12" s="502"/>
      <c r="WDN12" s="502"/>
      <c r="WDO12" s="502"/>
      <c r="WDP12" s="502"/>
      <c r="WDQ12" s="502"/>
      <c r="WDR12" s="502"/>
      <c r="WDS12" s="502"/>
      <c r="WDT12" s="502"/>
      <c r="WDU12" s="502"/>
      <c r="WDV12" s="502"/>
      <c r="WDW12" s="502"/>
      <c r="WDX12" s="502"/>
      <c r="WDY12" s="502"/>
      <c r="WDZ12" s="502"/>
      <c r="WEA12" s="502"/>
      <c r="WEB12" s="502"/>
      <c r="WEC12" s="502"/>
      <c r="WED12" s="502"/>
      <c r="WEE12" s="502"/>
      <c r="WEF12" s="502"/>
      <c r="WEG12" s="502"/>
      <c r="WEH12" s="502"/>
      <c r="WEI12" s="502"/>
      <c r="WEJ12" s="502"/>
      <c r="WEK12" s="502"/>
      <c r="WEL12" s="502"/>
      <c r="WEM12" s="502"/>
      <c r="WEN12" s="502"/>
      <c r="WEO12" s="502"/>
      <c r="WEP12" s="502"/>
      <c r="WEQ12" s="502"/>
      <c r="WER12" s="502"/>
      <c r="WES12" s="502"/>
      <c r="WET12" s="502"/>
      <c r="WEU12" s="502"/>
      <c r="WEV12" s="502"/>
      <c r="WEW12" s="502"/>
      <c r="WEX12" s="502"/>
      <c r="WEY12" s="502"/>
      <c r="WEZ12" s="502"/>
      <c r="WFA12" s="502"/>
      <c r="WFB12" s="502"/>
      <c r="WFC12" s="502"/>
      <c r="WFD12" s="502"/>
      <c r="WFE12" s="502"/>
      <c r="WFF12" s="502"/>
      <c r="WFG12" s="502"/>
      <c r="WFH12" s="502"/>
      <c r="WFI12" s="502"/>
      <c r="WFJ12" s="502"/>
      <c r="WFK12" s="502"/>
      <c r="WFL12" s="502"/>
      <c r="WFM12" s="502"/>
      <c r="WFN12" s="502"/>
      <c r="WFO12" s="502"/>
      <c r="WFP12" s="502"/>
      <c r="WFQ12" s="502"/>
      <c r="WFR12" s="502"/>
      <c r="WFS12" s="502"/>
      <c r="WFT12" s="502"/>
      <c r="WFU12" s="502"/>
      <c r="WFV12" s="502"/>
      <c r="WFW12" s="502"/>
      <c r="WFX12" s="502"/>
      <c r="WFY12" s="502"/>
      <c r="WFZ12" s="502"/>
      <c r="WGA12" s="502"/>
      <c r="WGB12" s="502"/>
      <c r="WGC12" s="502"/>
      <c r="WGD12" s="502"/>
      <c r="WGE12" s="502"/>
      <c r="WGF12" s="502"/>
      <c r="WGG12" s="502"/>
      <c r="WGH12" s="502"/>
      <c r="WGI12" s="502"/>
      <c r="WGJ12" s="502"/>
      <c r="WGK12" s="502"/>
      <c r="WGL12" s="502"/>
      <c r="WGM12" s="502"/>
      <c r="WGN12" s="502"/>
      <c r="WGO12" s="502"/>
      <c r="WGP12" s="502"/>
      <c r="WGQ12" s="502"/>
      <c r="WGR12" s="502"/>
      <c r="WGS12" s="502"/>
      <c r="WGT12" s="502"/>
      <c r="WGU12" s="502"/>
      <c r="WGV12" s="502"/>
      <c r="WGW12" s="502"/>
      <c r="WGX12" s="502"/>
      <c r="WGY12" s="502"/>
      <c r="WGZ12" s="502"/>
      <c r="WHA12" s="502"/>
      <c r="WHB12" s="502"/>
      <c r="WHC12" s="502"/>
      <c r="WHD12" s="502"/>
      <c r="WHE12" s="502"/>
      <c r="WHF12" s="502"/>
      <c r="WHG12" s="502"/>
      <c r="WHH12" s="502"/>
      <c r="WHI12" s="502"/>
      <c r="WHJ12" s="502"/>
      <c r="WHK12" s="502"/>
      <c r="WHL12" s="502"/>
      <c r="WHM12" s="502"/>
      <c r="WHN12" s="502"/>
      <c r="WHO12" s="502"/>
      <c r="WHP12" s="502"/>
      <c r="WHQ12" s="502"/>
      <c r="WHR12" s="502"/>
      <c r="WHS12" s="502"/>
      <c r="WHT12" s="502"/>
      <c r="WHU12" s="502"/>
      <c r="WHV12" s="502"/>
      <c r="WHW12" s="502"/>
      <c r="WHX12" s="502"/>
      <c r="WHY12" s="502"/>
      <c r="WHZ12" s="502"/>
      <c r="WIA12" s="502"/>
      <c r="WIB12" s="502"/>
      <c r="WIC12" s="502"/>
      <c r="WID12" s="502"/>
      <c r="WIE12" s="502"/>
      <c r="WIF12" s="502"/>
      <c r="WIG12" s="502"/>
      <c r="WIH12" s="502"/>
      <c r="WII12" s="502"/>
      <c r="WIJ12" s="502"/>
      <c r="WIK12" s="502"/>
      <c r="WIL12" s="502"/>
      <c r="WIM12" s="502"/>
      <c r="WIN12" s="502"/>
      <c r="WIO12" s="502"/>
      <c r="WIP12" s="502"/>
      <c r="WIQ12" s="502"/>
      <c r="WIR12" s="502"/>
      <c r="WIS12" s="502"/>
      <c r="WIT12" s="502"/>
      <c r="WIU12" s="502"/>
      <c r="WIV12" s="502"/>
      <c r="WIW12" s="502"/>
      <c r="WIX12" s="502"/>
      <c r="WIY12" s="502"/>
      <c r="WIZ12" s="502"/>
      <c r="WJA12" s="502"/>
      <c r="WJB12" s="502"/>
      <c r="WJC12" s="502"/>
      <c r="WJD12" s="502"/>
      <c r="WJE12" s="502"/>
      <c r="WJF12" s="502"/>
      <c r="WJG12" s="502"/>
      <c r="WJH12" s="502"/>
      <c r="WJI12" s="502"/>
      <c r="WJJ12" s="502"/>
      <c r="WJK12" s="502"/>
      <c r="WJL12" s="502"/>
      <c r="WJM12" s="502"/>
      <c r="WJN12" s="502"/>
      <c r="WJO12" s="502"/>
      <c r="WJP12" s="502"/>
      <c r="WJQ12" s="502"/>
      <c r="WJR12" s="502"/>
      <c r="WJS12" s="502"/>
      <c r="WJT12" s="502"/>
      <c r="WJU12" s="502"/>
      <c r="WJV12" s="502"/>
      <c r="WJW12" s="502"/>
      <c r="WJX12" s="502"/>
      <c r="WJY12" s="502"/>
      <c r="WJZ12" s="502"/>
      <c r="WKA12" s="502"/>
      <c r="WKB12" s="502"/>
      <c r="WKC12" s="502"/>
      <c r="WKD12" s="502"/>
      <c r="WKE12" s="502"/>
      <c r="WKF12" s="502"/>
      <c r="WKG12" s="502"/>
      <c r="WKH12" s="502"/>
      <c r="WKI12" s="502"/>
      <c r="WKJ12" s="502"/>
      <c r="WKK12" s="502"/>
      <c r="WKL12" s="502"/>
      <c r="WKM12" s="502"/>
      <c r="WKN12" s="502"/>
      <c r="WKO12" s="502"/>
      <c r="WKP12" s="502"/>
      <c r="WKQ12" s="502"/>
      <c r="WKR12" s="502"/>
      <c r="WKS12" s="502"/>
      <c r="WKT12" s="502"/>
      <c r="WKU12" s="502"/>
      <c r="WKV12" s="502"/>
      <c r="WKW12" s="502"/>
      <c r="WKX12" s="502"/>
      <c r="WKY12" s="502"/>
      <c r="WKZ12" s="502"/>
      <c r="WLA12" s="502"/>
      <c r="WLB12" s="502"/>
      <c r="WLC12" s="502"/>
      <c r="WLD12" s="502"/>
      <c r="WLE12" s="502"/>
      <c r="WLF12" s="502"/>
      <c r="WLG12" s="502"/>
      <c r="WLH12" s="502"/>
      <c r="WLI12" s="502"/>
      <c r="WLJ12" s="502"/>
      <c r="WLK12" s="502"/>
      <c r="WLL12" s="502"/>
      <c r="WLM12" s="502"/>
      <c r="WLN12" s="502"/>
      <c r="WLO12" s="502"/>
      <c r="WLP12" s="502"/>
      <c r="WLQ12" s="502"/>
      <c r="WLR12" s="502"/>
      <c r="WLS12" s="502"/>
      <c r="WLT12" s="502"/>
      <c r="WLU12" s="502"/>
      <c r="WLV12" s="502"/>
      <c r="WLW12" s="502"/>
      <c r="WLX12" s="502"/>
      <c r="WLY12" s="502"/>
      <c r="WLZ12" s="502"/>
      <c r="WMA12" s="502"/>
      <c r="WMB12" s="502"/>
      <c r="WMC12" s="502"/>
      <c r="WMD12" s="502"/>
      <c r="WME12" s="502"/>
      <c r="WMF12" s="502"/>
      <c r="WMG12" s="502"/>
      <c r="WMH12" s="502"/>
      <c r="WMI12" s="502"/>
      <c r="WMJ12" s="502"/>
      <c r="WMK12" s="502"/>
      <c r="WML12" s="502"/>
      <c r="WMM12" s="502"/>
      <c r="WMN12" s="502"/>
      <c r="WMO12" s="502"/>
      <c r="WMP12" s="502"/>
      <c r="WMQ12" s="502"/>
      <c r="WMR12" s="502"/>
      <c r="WMS12" s="502"/>
      <c r="WMT12" s="502"/>
      <c r="WMU12" s="502"/>
      <c r="WMV12" s="502"/>
      <c r="WMW12" s="502"/>
      <c r="WMX12" s="502"/>
      <c r="WMY12" s="502"/>
      <c r="WMZ12" s="502"/>
      <c r="WNA12" s="502"/>
      <c r="WNB12" s="502"/>
      <c r="WNC12" s="502"/>
      <c r="WND12" s="502"/>
      <c r="WNE12" s="502"/>
      <c r="WNF12" s="502"/>
      <c r="WNG12" s="502"/>
      <c r="WNH12" s="502"/>
      <c r="WNI12" s="502"/>
      <c r="WNJ12" s="502"/>
      <c r="WNK12" s="502"/>
      <c r="WNL12" s="502"/>
      <c r="WNM12" s="502"/>
      <c r="WNN12" s="502"/>
      <c r="WNO12" s="502"/>
      <c r="WNP12" s="502"/>
      <c r="WNQ12" s="502"/>
      <c r="WNR12" s="502"/>
      <c r="WNS12" s="502"/>
      <c r="WNT12" s="502"/>
      <c r="WNU12" s="502"/>
      <c r="WNV12" s="502"/>
      <c r="WNW12" s="502"/>
      <c r="WNX12" s="502"/>
      <c r="WNY12" s="502"/>
      <c r="WNZ12" s="502"/>
      <c r="WOA12" s="502"/>
      <c r="WOB12" s="502"/>
      <c r="WOC12" s="502"/>
      <c r="WOD12" s="502"/>
      <c r="WOE12" s="502"/>
      <c r="WOF12" s="502"/>
      <c r="WOG12" s="502"/>
      <c r="WOH12" s="502"/>
      <c r="WOI12" s="502"/>
      <c r="WOJ12" s="502"/>
      <c r="WOK12" s="502"/>
      <c r="WOL12" s="502"/>
      <c r="WOM12" s="502"/>
      <c r="WON12" s="502"/>
      <c r="WOO12" s="502"/>
      <c r="WOP12" s="502"/>
      <c r="WOQ12" s="502"/>
      <c r="WOR12" s="502"/>
      <c r="WOS12" s="502"/>
      <c r="WOT12" s="502"/>
      <c r="WOU12" s="502"/>
      <c r="WOV12" s="502"/>
      <c r="WOW12" s="502"/>
      <c r="WOX12" s="502"/>
      <c r="WOY12" s="502"/>
      <c r="WOZ12" s="502"/>
      <c r="WPA12" s="502"/>
      <c r="WPB12" s="502"/>
      <c r="WPC12" s="502"/>
      <c r="WPD12" s="502"/>
      <c r="WPE12" s="502"/>
      <c r="WPF12" s="502"/>
      <c r="WPG12" s="502"/>
      <c r="WPH12" s="502"/>
      <c r="WPI12" s="502"/>
      <c r="WPJ12" s="502"/>
      <c r="WPK12" s="502"/>
      <c r="WPL12" s="502"/>
      <c r="WPM12" s="502"/>
      <c r="WPN12" s="502"/>
      <c r="WPO12" s="502"/>
      <c r="WPP12" s="502"/>
      <c r="WPQ12" s="502"/>
      <c r="WPR12" s="502"/>
      <c r="WPS12" s="502"/>
      <c r="WPT12" s="502"/>
      <c r="WPU12" s="502"/>
      <c r="WPV12" s="502"/>
      <c r="WPW12" s="502"/>
      <c r="WPX12" s="502"/>
      <c r="WPY12" s="502"/>
      <c r="WPZ12" s="502"/>
      <c r="WQA12" s="502"/>
      <c r="WQB12" s="502"/>
      <c r="WQC12" s="502"/>
      <c r="WQD12" s="502"/>
      <c r="WQE12" s="502"/>
      <c r="WQF12" s="502"/>
      <c r="WQG12" s="502"/>
      <c r="WQH12" s="502"/>
      <c r="WQI12" s="502"/>
      <c r="WQJ12" s="502"/>
      <c r="WQK12" s="502"/>
      <c r="WQL12" s="502"/>
      <c r="WQM12" s="502"/>
      <c r="WQN12" s="502"/>
      <c r="WQO12" s="502"/>
      <c r="WQP12" s="502"/>
      <c r="WQQ12" s="502"/>
      <c r="WQR12" s="502"/>
      <c r="WQS12" s="502"/>
      <c r="WQT12" s="502"/>
      <c r="WQU12" s="502"/>
      <c r="WQV12" s="502"/>
      <c r="WQW12" s="502"/>
      <c r="WQX12" s="502"/>
      <c r="WQY12" s="502"/>
      <c r="WQZ12" s="502"/>
      <c r="WRA12" s="502"/>
      <c r="WRB12" s="502"/>
      <c r="WRC12" s="502"/>
      <c r="WRD12" s="502"/>
      <c r="WRE12" s="502"/>
      <c r="WRF12" s="502"/>
      <c r="WRG12" s="502"/>
      <c r="WRH12" s="502"/>
      <c r="WRI12" s="502"/>
      <c r="WRJ12" s="502"/>
      <c r="WRK12" s="502"/>
      <c r="WRL12" s="502"/>
      <c r="WRM12" s="502"/>
      <c r="WRN12" s="502"/>
      <c r="WRO12" s="502"/>
      <c r="WRP12" s="502"/>
      <c r="WRQ12" s="502"/>
      <c r="WRR12" s="502"/>
      <c r="WRS12" s="502"/>
      <c r="WRT12" s="502"/>
      <c r="WRU12" s="502"/>
      <c r="WRV12" s="502"/>
      <c r="WRW12" s="502"/>
      <c r="WRX12" s="502"/>
      <c r="WRY12" s="502"/>
      <c r="WRZ12" s="502"/>
      <c r="WSA12" s="502"/>
      <c r="WSB12" s="502"/>
      <c r="WSC12" s="502"/>
      <c r="WSD12" s="502"/>
      <c r="WSE12" s="502"/>
      <c r="WSF12" s="502"/>
      <c r="WSG12" s="502"/>
      <c r="WSH12" s="502"/>
      <c r="WSI12" s="502"/>
      <c r="WSJ12" s="502"/>
      <c r="WSK12" s="502"/>
      <c r="WSL12" s="502"/>
      <c r="WSM12" s="502"/>
      <c r="WSN12" s="502"/>
      <c r="WSO12" s="502"/>
      <c r="WSP12" s="502"/>
      <c r="WSQ12" s="502"/>
      <c r="WSR12" s="502"/>
      <c r="WSS12" s="502"/>
      <c r="WST12" s="502"/>
      <c r="WSU12" s="502"/>
      <c r="WSV12" s="502"/>
      <c r="WSW12" s="502"/>
      <c r="WSX12" s="502"/>
      <c r="WSY12" s="502"/>
      <c r="WSZ12" s="502"/>
      <c r="WTA12" s="502"/>
      <c r="WTB12" s="502"/>
      <c r="WTC12" s="502"/>
      <c r="WTD12" s="502"/>
      <c r="WTE12" s="502"/>
      <c r="WTF12" s="502"/>
      <c r="WTG12" s="502"/>
      <c r="WTH12" s="502"/>
      <c r="WTI12" s="502"/>
      <c r="WTJ12" s="502"/>
      <c r="WTK12" s="502"/>
      <c r="WTL12" s="502"/>
      <c r="WTM12" s="502"/>
      <c r="WTN12" s="502"/>
      <c r="WTO12" s="502"/>
      <c r="WTP12" s="502"/>
      <c r="WTQ12" s="502"/>
      <c r="WTR12" s="502"/>
      <c r="WTS12" s="502"/>
      <c r="WTT12" s="502"/>
      <c r="WTU12" s="502"/>
      <c r="WTV12" s="502"/>
      <c r="WTW12" s="502"/>
      <c r="WTX12" s="502"/>
      <c r="WTY12" s="502"/>
      <c r="WTZ12" s="502"/>
      <c r="WUA12" s="502"/>
      <c r="WUB12" s="502"/>
      <c r="WUC12" s="502"/>
      <c r="WUD12" s="502"/>
      <c r="WUE12" s="502"/>
      <c r="WUF12" s="502"/>
      <c r="WUG12" s="502"/>
      <c r="WUH12" s="502"/>
      <c r="WUI12" s="502"/>
      <c r="WUJ12" s="502"/>
      <c r="WUK12" s="502"/>
      <c r="WUL12" s="502"/>
      <c r="WUM12" s="502"/>
      <c r="WUN12" s="502"/>
      <c r="WUO12" s="502"/>
      <c r="WUP12" s="502"/>
      <c r="WUQ12" s="502"/>
      <c r="WUR12" s="502"/>
      <c r="WUS12" s="502"/>
      <c r="WUT12" s="502"/>
      <c r="WUU12" s="502"/>
      <c r="WUV12" s="502"/>
      <c r="WUW12" s="502"/>
      <c r="WUX12" s="502"/>
      <c r="WUY12" s="502"/>
      <c r="WUZ12" s="502"/>
      <c r="WVA12" s="502"/>
      <c r="WVB12" s="502"/>
      <c r="WVC12" s="502"/>
      <c r="WVD12" s="502"/>
      <c r="WVE12" s="502"/>
      <c r="WVF12" s="502"/>
      <c r="WVG12" s="502"/>
      <c r="WVH12" s="502"/>
      <c r="WVI12" s="502"/>
      <c r="WVJ12" s="502"/>
      <c r="WVK12" s="502"/>
      <c r="WVL12" s="502"/>
      <c r="WVM12" s="502"/>
      <c r="WVN12" s="502"/>
      <c r="WVO12" s="502"/>
      <c r="WVP12" s="502"/>
      <c r="WVQ12" s="502"/>
      <c r="WVR12" s="502"/>
      <c r="WVS12" s="502"/>
      <c r="WVT12" s="502"/>
      <c r="WVU12" s="502"/>
      <c r="WVV12" s="502"/>
      <c r="WVW12" s="502"/>
      <c r="WVX12" s="502"/>
      <c r="WVY12" s="502"/>
      <c r="WVZ12" s="502"/>
      <c r="WWA12" s="502"/>
      <c r="WWB12" s="502"/>
      <c r="WWC12" s="502"/>
      <c r="WWD12" s="502"/>
      <c r="WWE12" s="502"/>
      <c r="WWF12" s="502"/>
      <c r="WWG12" s="502"/>
      <c r="WWH12" s="502"/>
      <c r="WWI12" s="502"/>
      <c r="WWJ12" s="502"/>
      <c r="WWK12" s="502"/>
      <c r="WWL12" s="502"/>
      <c r="WWM12" s="502"/>
      <c r="WWN12" s="502"/>
      <c r="WWO12" s="502"/>
      <c r="WWP12" s="502"/>
      <c r="WWQ12" s="502"/>
      <c r="WWR12" s="502"/>
      <c r="WWS12" s="502"/>
      <c r="WWT12" s="502"/>
      <c r="WWU12" s="502"/>
      <c r="WWV12" s="502"/>
      <c r="WWW12" s="502"/>
      <c r="WWX12" s="502"/>
      <c r="WWY12" s="502"/>
      <c r="WWZ12" s="502"/>
      <c r="WXA12" s="502"/>
      <c r="WXB12" s="502"/>
      <c r="WXC12" s="502"/>
      <c r="WXD12" s="502"/>
      <c r="WXE12" s="502"/>
      <c r="WXF12" s="502"/>
      <c r="WXG12" s="502"/>
      <c r="WXH12" s="502"/>
      <c r="WXI12" s="502"/>
      <c r="WXJ12" s="502"/>
      <c r="WXK12" s="502"/>
      <c r="WXL12" s="502"/>
      <c r="WXM12" s="502"/>
      <c r="WXN12" s="502"/>
      <c r="WXO12" s="502"/>
      <c r="WXP12" s="502"/>
      <c r="WXQ12" s="502"/>
      <c r="WXR12" s="502"/>
      <c r="WXS12" s="502"/>
      <c r="WXT12" s="502"/>
      <c r="WXU12" s="502"/>
      <c r="WXV12" s="502"/>
      <c r="WXW12" s="502"/>
      <c r="WXX12" s="502"/>
      <c r="WXY12" s="502"/>
      <c r="WXZ12" s="502"/>
      <c r="WYA12" s="502"/>
      <c r="WYB12" s="502"/>
      <c r="WYC12" s="502"/>
      <c r="WYD12" s="502"/>
      <c r="WYE12" s="502"/>
      <c r="WYF12" s="502"/>
      <c r="WYG12" s="502"/>
      <c r="WYH12" s="502"/>
      <c r="WYI12" s="502"/>
      <c r="WYJ12" s="502"/>
      <c r="WYK12" s="502"/>
      <c r="WYL12" s="502"/>
      <c r="WYM12" s="502"/>
      <c r="WYN12" s="502"/>
      <c r="WYO12" s="502"/>
      <c r="WYP12" s="502"/>
      <c r="WYQ12" s="502"/>
      <c r="WYR12" s="502"/>
      <c r="WYS12" s="502"/>
      <c r="WYT12" s="502"/>
      <c r="WYU12" s="502"/>
      <c r="WYV12" s="502"/>
      <c r="WYW12" s="502"/>
      <c r="WYX12" s="502"/>
      <c r="WYY12" s="502"/>
      <c r="WYZ12" s="502"/>
      <c r="WZA12" s="502"/>
      <c r="WZB12" s="502"/>
      <c r="WZC12" s="502"/>
      <c r="WZD12" s="502"/>
      <c r="WZE12" s="502"/>
      <c r="WZF12" s="502"/>
      <c r="WZG12" s="502"/>
      <c r="WZH12" s="502"/>
      <c r="WZI12" s="502"/>
      <c r="WZJ12" s="502"/>
      <c r="WZK12" s="502"/>
      <c r="WZL12" s="502"/>
      <c r="WZM12" s="502"/>
      <c r="WZN12" s="502"/>
      <c r="WZO12" s="502"/>
      <c r="WZP12" s="502"/>
      <c r="WZQ12" s="502"/>
      <c r="WZR12" s="502"/>
      <c r="WZS12" s="502"/>
      <c r="WZT12" s="502"/>
      <c r="WZU12" s="502"/>
      <c r="WZV12" s="502"/>
      <c r="WZW12" s="502"/>
      <c r="WZX12" s="502"/>
      <c r="WZY12" s="502"/>
      <c r="WZZ12" s="502"/>
      <c r="XAA12" s="502"/>
      <c r="XAB12" s="502"/>
      <c r="XAC12" s="502"/>
      <c r="XAD12" s="502"/>
      <c r="XAE12" s="502"/>
      <c r="XAF12" s="502"/>
      <c r="XAG12" s="502"/>
      <c r="XAH12" s="502"/>
      <c r="XAI12" s="502"/>
      <c r="XAJ12" s="502"/>
      <c r="XAK12" s="502"/>
      <c r="XAL12" s="502"/>
      <c r="XAM12" s="502"/>
      <c r="XAN12" s="502"/>
      <c r="XAO12" s="502"/>
      <c r="XAP12" s="502"/>
      <c r="XAQ12" s="502"/>
      <c r="XAR12" s="502"/>
      <c r="XAS12" s="502"/>
      <c r="XAT12" s="502"/>
      <c r="XAU12" s="502"/>
      <c r="XAV12" s="502"/>
      <c r="XAW12" s="502"/>
      <c r="XAX12" s="502"/>
      <c r="XAY12" s="502"/>
      <c r="XAZ12" s="502"/>
      <c r="XBA12" s="502"/>
      <c r="XBB12" s="502"/>
      <c r="XBC12" s="502"/>
      <c r="XBD12" s="502"/>
      <c r="XBE12" s="502"/>
      <c r="XBF12" s="502"/>
      <c r="XBG12" s="502"/>
      <c r="XBH12" s="502"/>
      <c r="XBI12" s="502"/>
      <c r="XBJ12" s="502"/>
      <c r="XBK12" s="502"/>
      <c r="XBL12" s="502"/>
      <c r="XBM12" s="502"/>
      <c r="XBN12" s="502"/>
      <c r="XBO12" s="502"/>
      <c r="XBP12" s="502"/>
      <c r="XBQ12" s="502"/>
      <c r="XBR12" s="502"/>
      <c r="XBS12" s="502"/>
      <c r="XBT12" s="502"/>
      <c r="XBU12" s="502"/>
      <c r="XBV12" s="502"/>
      <c r="XBW12" s="502"/>
      <c r="XBX12" s="502"/>
      <c r="XBY12" s="502"/>
      <c r="XBZ12" s="502"/>
      <c r="XCA12" s="502"/>
      <c r="XCB12" s="502"/>
      <c r="XCC12" s="502"/>
      <c r="XCD12" s="502"/>
      <c r="XCE12" s="502"/>
      <c r="XCF12" s="502"/>
      <c r="XCG12" s="502"/>
      <c r="XCH12" s="502"/>
      <c r="XCI12" s="502"/>
      <c r="XCJ12" s="502"/>
      <c r="XCK12" s="502"/>
      <c r="XCL12" s="502"/>
      <c r="XCM12" s="502"/>
      <c r="XCN12" s="502"/>
      <c r="XCO12" s="502"/>
      <c r="XCP12" s="502"/>
      <c r="XCQ12" s="502"/>
      <c r="XCR12" s="502"/>
      <c r="XCS12" s="502"/>
      <c r="XCT12" s="502"/>
      <c r="XCU12" s="502"/>
      <c r="XCV12" s="502"/>
      <c r="XCW12" s="502"/>
      <c r="XCX12" s="502"/>
      <c r="XCY12" s="502"/>
      <c r="XCZ12" s="502"/>
      <c r="XDA12" s="502"/>
      <c r="XDB12" s="502"/>
      <c r="XDC12" s="502"/>
      <c r="XDD12" s="502"/>
      <c r="XDE12" s="502"/>
      <c r="XDF12" s="502"/>
      <c r="XDG12" s="502"/>
      <c r="XDH12" s="502"/>
      <c r="XDI12" s="502"/>
      <c r="XDJ12" s="502"/>
      <c r="XDK12" s="502"/>
      <c r="XDL12" s="502"/>
      <c r="XDM12" s="502"/>
      <c r="XDN12" s="502"/>
      <c r="XDO12" s="502"/>
      <c r="XDP12" s="502"/>
      <c r="XDQ12" s="502"/>
      <c r="XDR12" s="502"/>
      <c r="XDS12" s="502"/>
      <c r="XDT12" s="502"/>
      <c r="XDU12" s="502"/>
      <c r="XDV12" s="502"/>
      <c r="XDW12" s="502"/>
      <c r="XDX12" s="502"/>
      <c r="XDY12" s="502"/>
      <c r="XDZ12" s="502"/>
      <c r="XEA12" s="502"/>
      <c r="XEB12" s="502"/>
      <c r="XEC12" s="502"/>
      <c r="XED12" s="502"/>
      <c r="XEE12" s="502"/>
      <c r="XEF12" s="502"/>
      <c r="XEG12" s="502"/>
      <c r="XEH12" s="502"/>
      <c r="XEI12" s="502"/>
      <c r="XEJ12" s="502"/>
      <c r="XEK12" s="502"/>
      <c r="XEL12" s="502"/>
      <c r="XEM12" s="502"/>
      <c r="XEN12" s="502"/>
      <c r="XEO12" s="502"/>
      <c r="XEP12" s="502"/>
      <c r="XEQ12" s="502"/>
      <c r="XER12" s="502"/>
      <c r="XES12" s="502"/>
      <c r="XET12" s="502"/>
      <c r="XEU12" s="502"/>
      <c r="XEV12" s="502"/>
      <c r="XEW12" s="502"/>
      <c r="XEX12" s="502"/>
      <c r="XEY12" s="502"/>
      <c r="XEZ12" s="502"/>
      <c r="XFA12" s="502"/>
      <c r="XFB12" s="502"/>
      <c r="XFC12" s="502"/>
      <c r="XFD12" s="502"/>
    </row>
    <row r="13" spans="1:16384" ht="27" customHeight="1">
      <c r="A13" s="750" t="s">
        <v>229</v>
      </c>
      <c r="B13" s="750"/>
      <c r="C13" s="498"/>
      <c r="D13" s="499"/>
      <c r="E13" s="499"/>
      <c r="F13" s="499"/>
      <c r="G13" s="500">
        <f>SUM(G7:G12)</f>
        <v>8405.6666666666679</v>
      </c>
      <c r="H13" s="500">
        <f t="shared" ref="H13:M13" si="1">SUM(H6:H12)</f>
        <v>3882266.6666666665</v>
      </c>
      <c r="I13" s="500">
        <f t="shared" si="1"/>
        <v>86666.666666666686</v>
      </c>
      <c r="J13" s="500">
        <f t="shared" si="1"/>
        <v>1030000</v>
      </c>
      <c r="K13" s="500">
        <f t="shared" si="1"/>
        <v>552600</v>
      </c>
      <c r="L13" s="500">
        <f t="shared" si="1"/>
        <v>2213000</v>
      </c>
      <c r="M13" s="500">
        <f t="shared" si="1"/>
        <v>52181.003584229387</v>
      </c>
      <c r="N13" s="501"/>
    </row>
    <row r="14" spans="1:16384" s="394" customFormat="1" ht="26.25" customHeight="1">
      <c r="A14" s="747" t="s">
        <v>230</v>
      </c>
      <c r="B14" s="748"/>
      <c r="C14" s="748"/>
      <c r="D14" s="748"/>
      <c r="E14" s="748"/>
      <c r="F14" s="748"/>
      <c r="G14" s="748"/>
      <c r="H14" s="748"/>
      <c r="I14" s="748"/>
      <c r="J14" s="748"/>
      <c r="K14" s="748"/>
      <c r="L14" s="748"/>
      <c r="M14" s="748"/>
      <c r="N14" s="749"/>
    </row>
    <row r="15" spans="1:16384" s="442" customFormat="1" ht="39" customHeight="1">
      <c r="A15" s="386" t="s">
        <v>0</v>
      </c>
      <c r="B15" s="386" t="s">
        <v>41</v>
      </c>
      <c r="C15" s="386" t="s">
        <v>2</v>
      </c>
      <c r="D15" s="386" t="s">
        <v>3</v>
      </c>
      <c r="E15" s="386" t="s">
        <v>189</v>
      </c>
      <c r="F15" s="386" t="s">
        <v>190</v>
      </c>
      <c r="G15" s="386" t="s">
        <v>15</v>
      </c>
      <c r="H15" s="386" t="s">
        <v>191</v>
      </c>
      <c r="I15" s="388" t="s">
        <v>98</v>
      </c>
      <c r="J15" s="388" t="s">
        <v>47</v>
      </c>
      <c r="K15" s="388" t="s">
        <v>27</v>
      </c>
      <c r="L15" s="389" t="s">
        <v>114</v>
      </c>
      <c r="M15" s="388" t="s">
        <v>192</v>
      </c>
      <c r="N15" s="390" t="s">
        <v>8</v>
      </c>
      <c r="O15" s="441"/>
      <c r="P15" s="441"/>
      <c r="Q15" s="441"/>
    </row>
    <row r="16" spans="1:16384" ht="20.25" customHeight="1">
      <c r="A16" s="377">
        <v>1</v>
      </c>
      <c r="B16" s="108" t="s">
        <v>219</v>
      </c>
      <c r="C16" s="317" t="s">
        <v>19</v>
      </c>
      <c r="D16" s="377">
        <f>'تنگی تره خیل'!D5+'قعله مسلم'!D5+'کافر کوه'!D5+'توسعه وی منشی میرغلام'!D5+'شهرک غیبی بابا'!D5+'ده سبز '!D5+'الیاس خیل'!D5</f>
        <v>180</v>
      </c>
      <c r="E16" s="317"/>
      <c r="F16" s="317"/>
      <c r="G16" s="317"/>
      <c r="H16" s="317"/>
      <c r="I16" s="317"/>
      <c r="J16" s="317"/>
      <c r="K16" s="317"/>
      <c r="L16" s="317"/>
      <c r="M16" s="317"/>
      <c r="N16" s="317"/>
    </row>
    <row r="17" spans="1:17" ht="20.25" customHeight="1">
      <c r="A17" s="377">
        <v>2</v>
      </c>
      <c r="B17" s="317" t="s">
        <v>331</v>
      </c>
      <c r="C17" s="317" t="s">
        <v>9</v>
      </c>
      <c r="D17" s="615">
        <f>'الیاس خیل'!D6+'الیاس خیل'!D13+'الیاس خیل'!D20+'ده سبز '!D6+'ده سبز '!D13+'ده سبز '!D20+'شهرک غیبی بابا'!D6+'شهرک غیبی بابا'!D13+'شهرک غیبی بابا'!D20+'توسعه وی منشی میرغلام'!D6+'توسعه وی منشی میرغلام'!D13+'توسعه وی منشی میرغلام'!D20+'کافر کوه'!D6+'کافر کوه'!D13+'کافر کوه'!D20+'قعله مسلم'!D6+'قعله مسلم'!D13+'قعله مسلم'!D20+'تنگی تره خیل'!D6+'تنگی تره خیل'!D13+'تنگی تره خیل'!D20</f>
        <v>299880</v>
      </c>
      <c r="E17" s="317">
        <v>16</v>
      </c>
      <c r="F17" s="317">
        <f>400/E17</f>
        <v>25</v>
      </c>
      <c r="G17" s="440">
        <f>D17/E17</f>
        <v>18742.5</v>
      </c>
      <c r="H17" s="443">
        <f>D17*F17</f>
        <v>7497000</v>
      </c>
      <c r="I17" s="440">
        <f>'الیاس خیل'!H6+'ده سبز '!H6+'شهرک غیبی بابا'!H6+'توسعه وی منشی میرغلام'!H6+'کافر کوه'!H6+'قعله مسلم'!H6+'تنگی تره خیل'!H6</f>
        <v>749700</v>
      </c>
      <c r="J17" s="440">
        <f>'تنگی تره خیل'!H13+'قعله مسلم'!H13+'کافر کوه'!H13+'توسعه وی منشی میرغلام'!H13+'شهرک غیبی بابا'!H13+'ده سبز '!H13+'الیاس خیل'!H13</f>
        <v>3373650</v>
      </c>
      <c r="K17" s="440">
        <f>'تنگی تره خیل'!H20+'قعله مسلم'!H20+'کافر کوه'!H20+'توسعه وی منشی میرغلام'!H20+'شهرک غیبی بابا'!H13+'ده سبز '!H20+'الیاس خیل'!H20</f>
        <v>3373650</v>
      </c>
      <c r="L17" s="317"/>
      <c r="M17" s="392">
        <f>H17/74.4</f>
        <v>100766.12903225806</v>
      </c>
      <c r="N17" s="392"/>
    </row>
    <row r="18" spans="1:17" ht="20.25" customHeight="1">
      <c r="A18" s="377">
        <v>4</v>
      </c>
      <c r="B18" s="317" t="s">
        <v>94</v>
      </c>
      <c r="C18" s="317" t="s">
        <v>10</v>
      </c>
      <c r="D18" s="439">
        <f>'تنگی تره خیل'!D7+'تنگی تره خیل'!D14+'تنگی تره خیل'!D21+'قعله مسلم'!D7+'قعله مسلم'!D14+'قعله مسلم'!D21+'کافر کوه'!D7+'کافر کوه'!D14+'کافر کوه'!D21+'توسعه وی منشی میرغلام'!D7+'توسعه وی منشی میرغلام'!D14+'توسعه وی منشی میرغلام'!D21+'شهرک غیبی بابا'!D7+'شهرک غیبی بابا'!D14+'شهرک غیبی بابا'!D21+'ده سبز '!D7+'ده سبز '!D14+'ده سبز '!D21+'الیاس خیل'!D7+'الیاس خیل'!D14+'الیاس خیل'!D21</f>
        <v>360</v>
      </c>
      <c r="E18" s="317">
        <v>0.5</v>
      </c>
      <c r="F18" s="317">
        <f t="shared" ref="F18:F24" si="2">400/E18</f>
        <v>800</v>
      </c>
      <c r="G18" s="317">
        <f t="shared" ref="G18:G24" si="3">D18/E18</f>
        <v>720</v>
      </c>
      <c r="H18" s="443">
        <f t="shared" ref="H18:H24" si="4">G18*F18*E18</f>
        <v>288000</v>
      </c>
      <c r="I18" s="440">
        <f>'الیاس خیل'!H7+'ده سبز '!H7+'شهرک غیبی بابا'!H7+'توسعه وی منشی میرغلام'!H7+'کافر کوه'!H7+'قعله مسلم'!H7+'تنگی تره خیل'!H7</f>
        <v>28800</v>
      </c>
      <c r="J18" s="440">
        <f>'تنگی تره خیل'!H14+'قعله مسلم'!H14+'کافر کوه'!H14+'توسعه وی منشی میرغلام'!H14+'شهرک غیبی بابا'!H14+'ده سبز '!H14+'الیاس خیل'!H14</f>
        <v>129600</v>
      </c>
      <c r="K18" s="440">
        <f>'تنگی تره خیل'!H21+'قعله مسلم'!H21+'کافر کوه'!H21+'توسعه وی منشی میرغلام'!H21+'شهرک غیبی بابا'!H14+'ده سبز '!H21+'الیاس خیل'!H21</f>
        <v>129600</v>
      </c>
      <c r="L18" s="317"/>
      <c r="M18" s="392">
        <f t="shared" ref="M18:M24" si="5">H18/74.4</f>
        <v>3870.9677419354834</v>
      </c>
      <c r="N18" s="392"/>
    </row>
    <row r="19" spans="1:17" ht="20.25" customHeight="1">
      <c r="A19" s="377">
        <v>5</v>
      </c>
      <c r="B19" s="317" t="s">
        <v>95</v>
      </c>
      <c r="C19" s="317" t="s">
        <v>107</v>
      </c>
      <c r="D19" s="439">
        <f>'تنگی تره خیل'!D8+'تنگی تره خیل'!D15+'تنگی تره خیل'!D22+'قعله مسلم'!D8+'قعله مسلم'!D15+'قعله مسلم'!D22+'کافر کوه'!D8+'کافر کوه'!D15+'کافر کوه'!D22+'توسعه وی منشی میرغلام'!D8+'توسعه وی منشی میرغلام'!D15+'توسعه وی منشی میرغلام'!D22+'شهرک غیبی بابا'!D8+'شهرک غیبی بابا'!D15+'شهرک غیبی بابا'!D22+'ده سبز '!D8+'ده سبز '!D15+'ده سبز '!D22+'الیاس خیل'!D8+'الیاس خیل'!D15+'الیاس خیل'!D22</f>
        <v>144000</v>
      </c>
      <c r="E19" s="317">
        <v>16</v>
      </c>
      <c r="F19" s="317">
        <f t="shared" si="2"/>
        <v>25</v>
      </c>
      <c r="G19" s="317">
        <f t="shared" si="3"/>
        <v>9000</v>
      </c>
      <c r="H19" s="443">
        <f t="shared" si="4"/>
        <v>3600000</v>
      </c>
      <c r="I19" s="440">
        <f>'الیاس خیل'!H8+'ده سبز '!H8+'شهرک غیبی بابا'!H8+'توسعه وی منشی میرغلام'!H8+'کافر کوه'!H8+'قعله مسلم'!H8+'تنگی تره خیل'!H8</f>
        <v>360000</v>
      </c>
      <c r="J19" s="440">
        <f>'تنگی تره خیل'!H15+'قعله مسلم'!H15+'کافر کوه'!H15+'توسعه وی منشی میرغلام'!H15+'شهرک غیبی بابا'!H15+'ده سبز '!H15+'الیاس خیل'!H15</f>
        <v>1620000</v>
      </c>
      <c r="K19" s="440">
        <f>'تنگی تره خیل'!H22+'قعله مسلم'!H22+'کافر کوه'!H22+'توسعه وی منشی میرغلام'!H22+'شهرک غیبی بابا'!H15+'ده سبز '!H22+'الیاس خیل'!H22</f>
        <v>1620000</v>
      </c>
      <c r="L19" s="317"/>
      <c r="M19" s="392">
        <f t="shared" si="5"/>
        <v>48387.096774193546</v>
      </c>
      <c r="N19" s="392"/>
    </row>
    <row r="20" spans="1:17" ht="20.25" customHeight="1">
      <c r="A20" s="377">
        <v>6</v>
      </c>
      <c r="B20" s="317" t="s">
        <v>203</v>
      </c>
      <c r="C20" s="317" t="s">
        <v>204</v>
      </c>
      <c r="D20" s="439">
        <f>'تنگی تره خیل'!D9+'تنگی تره خیل'!D16+'تنگی تره خیل'!D23+'قعله مسلم'!D9+'قعله مسلم'!D16+'قعله مسلم'!D23+'کافر کوه'!D9+'کافر کوه'!D16+'کافر کوه'!D23+'توسعه وی منشی میرغلام'!D9+'توسعه وی منشی میرغلام'!D16+'توسعه وی منشی میرغلام'!D23+'شهرک غیبی بابا'!D9+'شهرک غیبی بابا'!D16+'شهرک غیبی بابا'!D23+'ده سبز '!D9+'ده سبز '!D16+'ده سبز '!D23+'الیاس خیل'!D9+'الیاس خیل'!D16+'الیاس خیل'!D23</f>
        <v>18</v>
      </c>
      <c r="E20" s="352">
        <f>1/12</f>
        <v>8.3333333333333329E-2</v>
      </c>
      <c r="F20" s="317">
        <f t="shared" si="2"/>
        <v>4800</v>
      </c>
      <c r="G20" s="317">
        <f t="shared" si="3"/>
        <v>216</v>
      </c>
      <c r="H20" s="443">
        <f t="shared" si="4"/>
        <v>86400</v>
      </c>
      <c r="I20" s="440">
        <f>'الیاس خیل'!H9+'ده سبز '!H9+'شهرک غیبی بابا'!H9+'توسعه وی منشی میرغلام'!H9+'کافر کوه'!H9+'قعله مسلم'!H9+'تنگی تره خیل'!H9</f>
        <v>8640</v>
      </c>
      <c r="J20" s="440">
        <f>'تنگی تره خیل'!H16+'قعله مسلم'!H16+'کافر کوه'!H16+'توسعه وی منشی میرغلام'!H16+'شهرک غیبی بابا'!H16+'ده سبز '!H16+'الیاس خیل'!H16</f>
        <v>38880</v>
      </c>
      <c r="K20" s="440">
        <f>'تنگی تره خیل'!H23+'قعله مسلم'!H23+'کافر کوه'!H23+'توسعه وی منشی میرغلام'!H23+'شهرک غیبی بابا'!H16+'ده سبز '!H23+'الیاس خیل'!H23</f>
        <v>38880</v>
      </c>
      <c r="L20" s="317"/>
      <c r="M20" s="392">
        <f t="shared" si="5"/>
        <v>1161.2903225806451</v>
      </c>
      <c r="N20" s="392"/>
    </row>
    <row r="21" spans="1:17" ht="20.25" customHeight="1">
      <c r="A21" s="377">
        <v>7</v>
      </c>
      <c r="B21" s="317" t="s">
        <v>217</v>
      </c>
      <c r="C21" s="317" t="s">
        <v>12</v>
      </c>
      <c r="D21" s="439">
        <f>'تنگی تره خیل'!D27+'قعله مسلم'!D27+'کافر کوه'!D27+'توسعه وی منشی میرغلام'!D27+'شهرک غیبی بابا'!D27+'ده سبز '!D27+'الیاس خیل'!D27</f>
        <v>72000</v>
      </c>
      <c r="E21" s="85">
        <v>50</v>
      </c>
      <c r="F21" s="317">
        <f t="shared" si="2"/>
        <v>8</v>
      </c>
      <c r="G21" s="317">
        <f t="shared" si="3"/>
        <v>1440</v>
      </c>
      <c r="H21" s="443">
        <f t="shared" si="4"/>
        <v>576000</v>
      </c>
      <c r="I21" s="317"/>
      <c r="J21" s="317"/>
      <c r="K21" s="317"/>
      <c r="L21" s="440">
        <f>'تنگی تره خیل'!H27+'قعله مسلم'!H27+'کافر کوه'!H27+'توسعه وی منشی میرغلام'!H27+'شهرک غیبی بابا'!H27+'ده سبز '!H27+'الیاس خیل'!H27</f>
        <v>576000</v>
      </c>
      <c r="M21" s="392">
        <f t="shared" si="5"/>
        <v>7741.9354838709669</v>
      </c>
      <c r="N21" s="392"/>
    </row>
    <row r="22" spans="1:17" ht="20.25" customHeight="1">
      <c r="A22" s="377">
        <v>8</v>
      </c>
      <c r="B22" s="317" t="s">
        <v>282</v>
      </c>
      <c r="C22" s="317" t="s">
        <v>19</v>
      </c>
      <c r="D22" s="439">
        <f>'تنگی تره خیل'!D28+'قعله مسلم'!D28+'کافر کوه'!D28+'توسعه وی منشی میرغلام'!D28+'شهرک غیبی بابا'!D28+'ده سبز '!D28+'الیاس خیل'!D28</f>
        <v>54</v>
      </c>
      <c r="E22" s="85">
        <v>1</v>
      </c>
      <c r="F22" s="317">
        <f t="shared" si="2"/>
        <v>400</v>
      </c>
      <c r="G22" s="317">
        <f t="shared" si="3"/>
        <v>54</v>
      </c>
      <c r="H22" s="443">
        <f t="shared" si="4"/>
        <v>21600</v>
      </c>
      <c r="I22" s="317"/>
      <c r="J22" s="317"/>
      <c r="K22" s="317"/>
      <c r="L22" s="440">
        <f>'تنگی تره خیل'!H28+'قعله مسلم'!H28+'کافر کوه'!H28+'توسعه وی منشی میرغلام'!H28+'شهرک غیبی بابا'!H28+'ده سبز '!H28+'الیاس خیل'!H28</f>
        <v>21600</v>
      </c>
      <c r="M22" s="392">
        <f t="shared" si="5"/>
        <v>290.32258064516128</v>
      </c>
      <c r="N22" s="392"/>
    </row>
    <row r="23" spans="1:17" ht="20.25" customHeight="1">
      <c r="A23" s="377">
        <v>9</v>
      </c>
      <c r="B23" s="317" t="s">
        <v>218</v>
      </c>
      <c r="C23" s="317" t="s">
        <v>281</v>
      </c>
      <c r="D23" s="439">
        <f>'تنگی تره خیل'!D29+'قعله مسلم'!D29+'کافر کوه'!D29+'توسعه وی منشی میرغلام'!D29+'شهرک غیبی بابا'!D29+'ده سبز '!D29+'الیاس خیل'!D29</f>
        <v>72000</v>
      </c>
      <c r="E23" s="85">
        <v>200</v>
      </c>
      <c r="F23" s="317">
        <f t="shared" si="2"/>
        <v>2</v>
      </c>
      <c r="G23" s="317">
        <f t="shared" si="3"/>
        <v>360</v>
      </c>
      <c r="H23" s="443">
        <f t="shared" si="4"/>
        <v>144000</v>
      </c>
      <c r="I23" s="317"/>
      <c r="J23" s="317"/>
      <c r="K23" s="317"/>
      <c r="L23" s="440">
        <f>'تنگی تره خیل'!H29+'قعله مسلم'!H29+'کافر کوه'!H29+'توسعه وی منشی میرغلام'!H29+'شهرک غیبی بابا'!H29+'ده سبز '!H29+'الیاس خیل'!H29</f>
        <v>144000</v>
      </c>
      <c r="M23" s="392">
        <f t="shared" si="5"/>
        <v>1935.4838709677417</v>
      </c>
      <c r="N23" s="392"/>
    </row>
    <row r="24" spans="1:17" ht="20.25" customHeight="1">
      <c r="A24" s="377">
        <v>10</v>
      </c>
      <c r="B24" s="317" t="s">
        <v>108</v>
      </c>
      <c r="C24" s="429" t="s">
        <v>12</v>
      </c>
      <c r="D24" s="439">
        <f>'تنگی تره خیل'!D30+'قعله مسلم'!D30+'کافر کوه'!D30+'توسعه وی منشی میرغلام'!D30+'شهرک غیبی بابا'!D30+'ده سبز '!D30+'الیاس خیل'!D30</f>
        <v>72000</v>
      </c>
      <c r="E24" s="85">
        <v>250</v>
      </c>
      <c r="F24" s="317">
        <f t="shared" si="2"/>
        <v>1.6</v>
      </c>
      <c r="G24" s="317">
        <f t="shared" si="3"/>
        <v>288</v>
      </c>
      <c r="H24" s="443">
        <f t="shared" si="4"/>
        <v>115200</v>
      </c>
      <c r="I24" s="429"/>
      <c r="J24" s="429"/>
      <c r="K24" s="429"/>
      <c r="L24" s="440">
        <f>'تنگی تره خیل'!H30+'قعله مسلم'!H30+'کافر کوه'!H30+'توسعه وی منشی میرغلام'!H30+'شهرک غیبی بابا'!H30+'ده سبز '!H30+'الیاس خیل'!H30</f>
        <v>115200.00000000003</v>
      </c>
      <c r="M24" s="392">
        <f t="shared" si="5"/>
        <v>1548.3870967741934</v>
      </c>
      <c r="N24" s="392"/>
    </row>
    <row r="25" spans="1:17" ht="27" customHeight="1">
      <c r="A25" s="752" t="s">
        <v>232</v>
      </c>
      <c r="B25" s="752"/>
      <c r="C25" s="395"/>
      <c r="D25" s="396"/>
      <c r="E25" s="396"/>
      <c r="F25" s="396"/>
      <c r="G25" s="397"/>
      <c r="H25" s="397">
        <f>SUM(H17:H24)</f>
        <v>12328200</v>
      </c>
      <c r="I25" s="397">
        <f>SUM(I17:I24)</f>
        <v>1147140</v>
      </c>
      <c r="J25" s="397">
        <f>SUM(J17:J24)</f>
        <v>5162130</v>
      </c>
      <c r="K25" s="397">
        <f>SUM(K17:K24)</f>
        <v>5162130</v>
      </c>
      <c r="L25" s="397">
        <f>SUM(L17:L24)</f>
        <v>856800</v>
      </c>
      <c r="M25" s="397">
        <f>H25/74.4</f>
        <v>165701.61290322579</v>
      </c>
      <c r="N25" s="398"/>
    </row>
    <row r="26" spans="1:17" s="394" customFormat="1" ht="33" customHeight="1">
      <c r="A26" s="747" t="s">
        <v>234</v>
      </c>
      <c r="B26" s="748"/>
      <c r="C26" s="748"/>
      <c r="D26" s="748"/>
      <c r="E26" s="748"/>
      <c r="F26" s="748"/>
      <c r="G26" s="748"/>
      <c r="H26" s="748"/>
      <c r="I26" s="748"/>
      <c r="J26" s="748"/>
      <c r="K26" s="748"/>
      <c r="L26" s="748"/>
      <c r="M26" s="748"/>
      <c r="N26" s="749"/>
    </row>
    <row r="27" spans="1:17" ht="39" customHeight="1">
      <c r="A27" s="386" t="s">
        <v>0</v>
      </c>
      <c r="B27" s="386" t="s">
        <v>41</v>
      </c>
      <c r="C27" s="386" t="s">
        <v>2</v>
      </c>
      <c r="D27" s="386" t="s">
        <v>3</v>
      </c>
      <c r="E27" s="386" t="s">
        <v>189</v>
      </c>
      <c r="F27" s="386" t="s">
        <v>190</v>
      </c>
      <c r="G27" s="386" t="s">
        <v>15</v>
      </c>
      <c r="H27" s="386" t="s">
        <v>191</v>
      </c>
      <c r="I27" s="387" t="s">
        <v>98</v>
      </c>
      <c r="J27" s="387" t="s">
        <v>47</v>
      </c>
      <c r="K27" s="388" t="s">
        <v>27</v>
      </c>
      <c r="L27" s="389" t="s">
        <v>114</v>
      </c>
      <c r="M27" s="388" t="s">
        <v>192</v>
      </c>
      <c r="N27" s="390" t="s">
        <v>8</v>
      </c>
      <c r="O27" s="391"/>
      <c r="P27" s="391"/>
      <c r="Q27" s="391"/>
    </row>
    <row r="28" spans="1:17" s="399" customFormat="1" ht="22.5" customHeight="1">
      <c r="A28" s="106">
        <v>1</v>
      </c>
      <c r="B28" s="125" t="s">
        <v>329</v>
      </c>
      <c r="C28" s="317" t="s">
        <v>12</v>
      </c>
      <c r="D28" s="392">
        <f>شیردروازه!D5+'بینی حصار'!D5+'کوه آسمائی'!D5+'تپه مرنجان'!D5+'تنگی غارو1'!D5+'کلوله پشته'!D5+'منشی میرغلام1'!D5+'تنگی غارو2'!D5+'بادام باغ2'!D5+'کوه قصبه'!D5+'تپه قرغه'!D5</f>
        <v>765000</v>
      </c>
      <c r="E28" s="317"/>
      <c r="F28" s="317"/>
      <c r="G28" s="317"/>
      <c r="H28" s="317"/>
      <c r="I28" s="317"/>
      <c r="J28" s="317"/>
      <c r="K28" s="317"/>
      <c r="L28" s="317"/>
      <c r="M28" s="317"/>
      <c r="N28" s="317"/>
    </row>
    <row r="29" spans="1:17" s="399" customFormat="1" ht="22.5" customHeight="1">
      <c r="A29" s="106">
        <v>2</v>
      </c>
      <c r="B29" s="125" t="s">
        <v>141</v>
      </c>
      <c r="C29" s="317" t="s">
        <v>15</v>
      </c>
      <c r="D29" s="392">
        <f>شیردروازه!G6+'بینی حصار'!G6+'کوه آسمائی'!G6+'منشی میرغلام1'!G6+'تنگی غارو2'!G6+'کوه قصبه'!G6+'تپه قرغه'!G6+'تپه قرغه'!H6</f>
        <v>187704</v>
      </c>
      <c r="E29" s="317">
        <v>1</v>
      </c>
      <c r="F29" s="317">
        <f>400/E29</f>
        <v>400</v>
      </c>
      <c r="G29" s="443">
        <f>'تپه قرغه'!G6+'کوه قصبه'!G6+'بادام باغ2'!G6+'تنگی غارو2'!G6+'منشی میرغلام1'!G6+'کوه آسمائی'!G6+'بینی حصار'!G6+شیردروازه!G6</f>
        <v>3432</v>
      </c>
      <c r="H29" s="605">
        <f>G29*F29</f>
        <v>1372800</v>
      </c>
      <c r="I29" s="392">
        <f>شیردروازه!H6+'بینی حصار'!H6+'کوه آسمائی'!H6+'منشی میرغلام1'!H6+'تنگی غارو2'!H6+'بادام باغ2'!H6+'کوه قصبه'!H6+'تپه قرغه'!H6</f>
        <v>1372800</v>
      </c>
      <c r="J29" s="392"/>
      <c r="K29" s="392"/>
      <c r="L29" s="392"/>
      <c r="M29" s="392">
        <f>H29/74.4</f>
        <v>18451.612903225807</v>
      </c>
      <c r="N29" s="317"/>
    </row>
    <row r="30" spans="1:17" s="399" customFormat="1" ht="24" customHeight="1">
      <c r="A30" s="106">
        <v>3</v>
      </c>
      <c r="B30" s="125" t="s">
        <v>330</v>
      </c>
      <c r="C30" s="317" t="s">
        <v>139</v>
      </c>
      <c r="D30" s="392">
        <f>شیردروازه!D10+شیردروازه!D15+شیردروازه!D19+'بینی حصار'!D10+'بینی حصار'!D15+'بینی حصار'!D19+'کوه آسمائی'!D19+'کوه آسمائی'!D15+'کوه آسمائی'!D10+'تپه مرنجان'!D18+'تپه مرنجان'!D14+'تپه مرنجان'!D9+'منشی میرغلام1'!D10+'منشی میرغلام1'!D15+'منشی میرغلام1'!D20+'تنگی غارو2'!D10+'تنگی غارو2'!D14+'تنگی غارو2'!D18+'بادام باغ2'!D10+'بادام باغ2'!D15+'بادام باغ2'!D19+'کوه قصبه'!D10+'کوه قصبه'!D17+'کوه قصبه'!D22+'تپه قرغه'!D10+'تپه قرغه'!D16+'تپه قرغه'!D21</f>
        <v>11325000</v>
      </c>
      <c r="E30" s="317">
        <v>250</v>
      </c>
      <c r="F30" s="317">
        <f>400/E30</f>
        <v>1.6</v>
      </c>
      <c r="G30" s="443">
        <f>D30/E30</f>
        <v>45300</v>
      </c>
      <c r="H30" s="440">
        <f>F30*D30</f>
        <v>18120000</v>
      </c>
      <c r="I30" s="616"/>
      <c r="J30" s="616">
        <f>شیردروازه!H10+'بینی حصار'!H10+'کوه آسمائی'!H10+'تپه مرنجان'!H9+'منشی میرغلام1'!H10+'تنگی غارو2'!H10+'بادام باغ2'!H10+'کوه قصبه'!H10+'تپه قرغه'!H10</f>
        <v>7248000</v>
      </c>
      <c r="K30" s="616">
        <f>شیردروازه!H10+'بینی حصار'!H15+'کوه آسمائی'!H15+'تپه مرنجان'!H14+'منشی میرغلام1'!H15+'تنگی غارو2'!H14+'بادام باغ2'!H15+'کوه قصبه'!H17+'تپه قرغه'!H16</f>
        <v>7248000</v>
      </c>
      <c r="L30" s="616">
        <f>شیردروازه!H19+'بینی حصار'!H19+'کوه آسمائی'!H19+'تپه مرنجان'!H18+'منشی میرغلام1'!H20+'تنگی غارو2'!H18+'بادام باغ2'!H19+'کوه قصبه'!H22+'تپه قرغه'!H21</f>
        <v>3624000</v>
      </c>
      <c r="M30" s="392">
        <f>H30/74.4</f>
        <v>243548.38709677418</v>
      </c>
      <c r="N30" s="317"/>
    </row>
    <row r="31" spans="1:17" s="399" customFormat="1" ht="22.5" customHeight="1">
      <c r="A31" s="106">
        <v>4</v>
      </c>
      <c r="B31" s="125" t="s">
        <v>332</v>
      </c>
      <c r="C31" s="317" t="s">
        <v>139</v>
      </c>
      <c r="D31" s="392">
        <f>'تنگی غارو1'!D9+'تنگی غارو1'!D15+'تنگی غارو1'!D20+'کلوله پشته'!D9+'کلوله پشته'!D14+'کلوله پشته'!D18</f>
        <v>150000</v>
      </c>
      <c r="E31" s="317">
        <v>70</v>
      </c>
      <c r="F31" s="317">
        <f t="shared" ref="F31:F36" si="6">400/E31</f>
        <v>5.7142857142857144</v>
      </c>
      <c r="G31" s="443">
        <f>D31/E31</f>
        <v>2142.8571428571427</v>
      </c>
      <c r="H31" s="440">
        <f>F31*D31</f>
        <v>857142.85714285716</v>
      </c>
      <c r="I31" s="392"/>
      <c r="J31" s="392">
        <f>'تنگی غارو1'!H9+'کلوله پشته'!H9</f>
        <v>342857.14285714284</v>
      </c>
      <c r="K31" s="392">
        <f>'تنگی غارو1'!H15+'کلوله پشته'!H14</f>
        <v>342857.14285714284</v>
      </c>
      <c r="L31" s="392">
        <f>'تنگی غارو1'!H20+'کلوله پشته'!H18</f>
        <v>171428.57142857142</v>
      </c>
      <c r="M31" s="392">
        <f t="shared" ref="M31:M36" si="7">H31/74.4</f>
        <v>11520.737327188939</v>
      </c>
      <c r="N31" s="317"/>
    </row>
    <row r="32" spans="1:17" s="399" customFormat="1" ht="22.5" customHeight="1">
      <c r="A32" s="106">
        <v>5</v>
      </c>
      <c r="B32" s="125" t="s">
        <v>94</v>
      </c>
      <c r="C32" s="317" t="s">
        <v>105</v>
      </c>
      <c r="D32" s="392">
        <f>'کوه قصبه'!D13</f>
        <v>100</v>
      </c>
      <c r="E32" s="317">
        <v>1</v>
      </c>
      <c r="F32" s="317">
        <f t="shared" si="6"/>
        <v>400</v>
      </c>
      <c r="G32" s="443">
        <f t="shared" ref="G32:G36" si="8">D32/E32</f>
        <v>100</v>
      </c>
      <c r="H32" s="440">
        <f t="shared" ref="H32" si="9">F32*D32</f>
        <v>40000</v>
      </c>
      <c r="I32" s="392"/>
      <c r="J32" s="392">
        <f>'کوه قصبه'!H13</f>
        <v>40000</v>
      </c>
      <c r="K32" s="392"/>
      <c r="L32" s="392"/>
      <c r="M32" s="392">
        <f t="shared" si="7"/>
        <v>537.63440860215053</v>
      </c>
      <c r="N32" s="317"/>
    </row>
    <row r="33" spans="1:18" s="399" customFormat="1" ht="25.5" customHeight="1">
      <c r="A33" s="106">
        <v>6</v>
      </c>
      <c r="B33" s="125" t="s">
        <v>113</v>
      </c>
      <c r="C33" s="317" t="s">
        <v>12</v>
      </c>
      <c r="D33" s="392">
        <f>شیردروازه!D11+'بینی حصار'!D11+'کوه آسمائی'!D11+'تپه مرنجان'!D10+'تنگی غارو1'!D11+'کلوله پشته'!D10+'بادام باغ2'!D11+'کوه قصبه'!D12+'تپه قرغه'!D12</f>
        <v>565000</v>
      </c>
      <c r="E33" s="317">
        <v>400</v>
      </c>
      <c r="F33" s="317">
        <f t="shared" si="6"/>
        <v>1</v>
      </c>
      <c r="G33" s="443">
        <f>D33/E33</f>
        <v>1412.5</v>
      </c>
      <c r="H33" s="440">
        <f>F33*D33</f>
        <v>565000</v>
      </c>
      <c r="I33" s="392"/>
      <c r="J33" s="392">
        <f>'تپه قرغه'!H12+'کوه قصبه'!H12+'بادام باغ2'!H11+'کلوله پشته'!H10+'تنگی غارو1'!H11+'تپه مرنجان'!H10+'کوه آسمائی'!H11+'بینی حصار'!H11+شیردروازه!H11</f>
        <v>565000</v>
      </c>
      <c r="K33" s="392"/>
      <c r="L33" s="392"/>
      <c r="M33" s="392">
        <f t="shared" si="7"/>
        <v>7594.0860215053754</v>
      </c>
      <c r="N33" s="317"/>
    </row>
    <row r="34" spans="1:18" s="399" customFormat="1" ht="25.5" customHeight="1">
      <c r="A34" s="106">
        <v>7</v>
      </c>
      <c r="B34" s="125" t="s">
        <v>231</v>
      </c>
      <c r="C34" s="317" t="s">
        <v>142</v>
      </c>
      <c r="D34" s="392">
        <f>'تنگی غارو1'!D10+'منشی میرغلام1'!D11+'بادام باغ1'!D5+'کوه قصبه'!D23+'تپه قرغه'!D11</f>
        <v>13</v>
      </c>
      <c r="E34" s="317">
        <v>1</v>
      </c>
      <c r="F34" s="317">
        <v>26400</v>
      </c>
      <c r="G34" s="440">
        <f>'تنگی غارو1'!G10+'تنگی غارو1'!G16+'تنگی غارو1'!G21+'منشی میرغلام1'!G11+'منشی میرغلام1'!G16+'منشی میرغلام1'!G21+'بادام باغ1'!G5+'بادام باغ1'!G9+'بادام باغ1'!G13+'بادام باغ1'!G17+'کوه قصبه'!G11+'کوه قصبه'!G23+'کوه قصبه'!G18+'تپه قرغه'!G11+'تپه قرغه'!G17+'تپه قرغه'!G22</f>
        <v>2904</v>
      </c>
      <c r="H34" s="440">
        <f>'تنگی غارو1'!H10+'تنگی غارو1'!H16+'تنگی غارو1'!H21+'منشی میرغلام1'!H11+'منشی میرغلام1'!H16+'منشی میرغلام1'!H21+'بادام باغ1'!H5+'بادام باغ1'!H9+'بادام باغ1'!H13+'بادام باغ1'!H17+'کوه قصبه'!H11+'کوه قصبه'!H23+'کوه قصبه'!H18+'تپه قرغه'!H11+'تپه قرغه'!H17+'تپه قرغه'!H22</f>
        <v>1161600</v>
      </c>
      <c r="I34" s="392">
        <f>'بادام باغ1'!H5</f>
        <v>132000</v>
      </c>
      <c r="J34" s="392">
        <f>'تنگی غارو1'!H10+'منشی میرغلام1'!H16+'بادام باغ1'!H9+'کوه قصبه'!H11+'تپه قرغه'!H11</f>
        <v>343200</v>
      </c>
      <c r="K34" s="392">
        <f>'تنگی غارو1'!H16+'منشی میرغلام1'!H11+'بادام باغ1'!H13+'کوه قصبه'!H18+'تپه قرغه'!H17</f>
        <v>343200</v>
      </c>
      <c r="L34" s="392">
        <f>'تنگی غارو1'!H21+'منشی میرغلام1'!H21+'بادام باغ1'!H17+'کوه قصبه'!H23+'تپه قرغه'!H22</f>
        <v>343200</v>
      </c>
      <c r="M34" s="392">
        <f t="shared" si="7"/>
        <v>15612.903225806451</v>
      </c>
      <c r="N34" s="317"/>
    </row>
    <row r="35" spans="1:18" s="399" customFormat="1" ht="34.5" customHeight="1">
      <c r="A35" s="106">
        <v>8</v>
      </c>
      <c r="B35" s="212" t="s">
        <v>149</v>
      </c>
      <c r="C35" s="317" t="s">
        <v>12</v>
      </c>
      <c r="D35" s="392">
        <f>شیردروازه!D20+'بینی حصار'!D20+'کوه آسمائی'!D20+'تپه مرنجان'!D19+'منشی میرغلام1'!D22+'تنگی غارو2'!D19+'بادام باغ2'!D20+'کوه قصبه'!D24+'تپه قرغه'!D23</f>
        <v>37750</v>
      </c>
      <c r="E35" s="317">
        <v>50</v>
      </c>
      <c r="F35" s="317">
        <f>400/E35</f>
        <v>8</v>
      </c>
      <c r="G35" s="443">
        <f t="shared" si="8"/>
        <v>755</v>
      </c>
      <c r="H35" s="440">
        <f>F35*D35</f>
        <v>302000</v>
      </c>
      <c r="I35" s="392"/>
      <c r="J35" s="392"/>
      <c r="K35" s="392"/>
      <c r="L35" s="392">
        <f>شیردروازه!H20+'بینی حصار'!H20+'کوه آسمائی'!H20+'تپه مرنجان'!H19+'منشی میرغلام1'!H22+'تنگی غارو2'!H19+'بادام باغ2'!H20+'کوه قصبه'!H24+'تپه قرغه'!H23</f>
        <v>302000</v>
      </c>
      <c r="M35" s="392">
        <f t="shared" si="7"/>
        <v>4059.1397849462364</v>
      </c>
      <c r="N35" s="317"/>
    </row>
    <row r="36" spans="1:18" s="399" customFormat="1" ht="30" customHeight="1">
      <c r="A36" s="106">
        <v>9</v>
      </c>
      <c r="B36" s="212" t="s">
        <v>150</v>
      </c>
      <c r="C36" s="317" t="s">
        <v>12</v>
      </c>
      <c r="D36" s="392">
        <f>شیردروازه!D21+'بینی حصار'!D21+'کوه آسمائی'!D21+'تپه مرنجان'!D20+'منشی میرغلام1'!D23+'تنگی غارو2'!D20+'بادام باغ2'!D21+'کوه قصبه'!D25+'تپه قرغه'!D24</f>
        <v>37750</v>
      </c>
      <c r="E36" s="317">
        <v>250</v>
      </c>
      <c r="F36" s="317">
        <f t="shared" si="6"/>
        <v>1.6</v>
      </c>
      <c r="G36" s="443">
        <f t="shared" si="8"/>
        <v>151</v>
      </c>
      <c r="H36" s="440">
        <f>F36*D36</f>
        <v>60400</v>
      </c>
      <c r="I36" s="392"/>
      <c r="J36" s="392"/>
      <c r="K36" s="392"/>
      <c r="L36" s="392">
        <f>شیردروازه!H21+'بینی حصار'!H21+'کوه آسمائی'!H21+'تپه مرنجان'!H20+'منشی میرغلام1'!H23+'تنگی غارو2'!H20+'بادام باغ2'!H21+'کوه قصبه'!H25+'تپه قرغه'!H24</f>
        <v>60400</v>
      </c>
      <c r="M36" s="392">
        <f t="shared" si="7"/>
        <v>811.82795698924724</v>
      </c>
      <c r="N36" s="317"/>
    </row>
    <row r="37" spans="1:18" ht="33" customHeight="1">
      <c r="A37" s="752" t="s">
        <v>233</v>
      </c>
      <c r="B37" s="752"/>
      <c r="C37" s="395"/>
      <c r="D37" s="396"/>
      <c r="E37" s="396"/>
      <c r="F37" s="396"/>
      <c r="G37" s="397">
        <f t="shared" ref="G37:M37" si="10">SUM(G29:G36)</f>
        <v>56197.357142857145</v>
      </c>
      <c r="H37" s="397">
        <f t="shared" si="10"/>
        <v>22478942.857142858</v>
      </c>
      <c r="I37" s="397">
        <f>SUM(I29:I36)</f>
        <v>1504800</v>
      </c>
      <c r="J37" s="397">
        <f t="shared" si="10"/>
        <v>8539057.1428571418</v>
      </c>
      <c r="K37" s="397">
        <f t="shared" si="10"/>
        <v>7934057.1428571427</v>
      </c>
      <c r="L37" s="397">
        <f t="shared" si="10"/>
        <v>4501028.5714285709</v>
      </c>
      <c r="M37" s="397">
        <f t="shared" si="10"/>
        <v>302136.32872503833</v>
      </c>
      <c r="N37" s="398"/>
    </row>
    <row r="38" spans="1:18" ht="26.25" customHeight="1">
      <c r="A38" s="709" t="s">
        <v>277</v>
      </c>
      <c r="B38" s="709"/>
      <c r="C38" s="400"/>
      <c r="D38" s="401"/>
      <c r="E38" s="401"/>
      <c r="F38" s="401"/>
      <c r="G38" s="402">
        <f>G37+G25</f>
        <v>56197.357142857145</v>
      </c>
      <c r="H38" s="402">
        <f>H37+H25+H13</f>
        <v>38689409.523809522</v>
      </c>
      <c r="I38" s="402">
        <f>I37+I25+I13</f>
        <v>2738606.6666666665</v>
      </c>
      <c r="J38" s="402">
        <f>J37+J25+J13</f>
        <v>14731187.142857142</v>
      </c>
      <c r="K38" s="402">
        <f>K37+K25+K13</f>
        <v>13648787.142857142</v>
      </c>
      <c r="L38" s="402">
        <f>L37+L25+L13</f>
        <v>7570828.5714285709</v>
      </c>
      <c r="M38" s="402"/>
      <c r="N38" s="566"/>
    </row>
    <row r="39" spans="1:18" ht="26.25" customHeight="1">
      <c r="A39" s="751" t="s">
        <v>278</v>
      </c>
      <c r="B39" s="751"/>
      <c r="C39" s="511"/>
      <c r="D39" s="512"/>
      <c r="E39" s="512"/>
      <c r="F39" s="512"/>
      <c r="G39" s="513"/>
      <c r="H39" s="513">
        <f>H38/73.4</f>
        <v>527103.67198650574</v>
      </c>
      <c r="I39" s="513">
        <f t="shared" ref="I39:L39" si="11">I38/73.4</f>
        <v>37310.717529518617</v>
      </c>
      <c r="J39" s="513">
        <f t="shared" si="11"/>
        <v>200697.37251848966</v>
      </c>
      <c r="K39" s="513">
        <f t="shared" si="11"/>
        <v>185950.77851304007</v>
      </c>
      <c r="L39" s="513">
        <f t="shared" si="11"/>
        <v>103144.80342545736</v>
      </c>
      <c r="M39" s="513"/>
      <c r="N39" s="514"/>
    </row>
    <row r="40" spans="1:18" ht="30.75" customHeight="1">
      <c r="A40" s="334" t="s">
        <v>181</v>
      </c>
      <c r="B40" s="334"/>
      <c r="C40" s="334"/>
      <c r="D40" s="17"/>
      <c r="E40" s="17" t="s">
        <v>340</v>
      </c>
      <c r="F40" s="17"/>
      <c r="G40" s="17"/>
      <c r="H40" s="17"/>
      <c r="I40" s="17"/>
      <c r="J40" s="17"/>
      <c r="K40" s="142"/>
      <c r="L40" s="17"/>
      <c r="M40" s="224"/>
      <c r="N40" s="406"/>
      <c r="Q40" s="378"/>
      <c r="R40" s="378"/>
    </row>
    <row r="41" spans="1:18" ht="39" customHeight="1">
      <c r="A41" s="145" t="s">
        <v>135</v>
      </c>
      <c r="B41" s="146"/>
      <c r="C41" s="335" t="s">
        <v>21</v>
      </c>
      <c r="D41" s="12"/>
      <c r="E41" s="12"/>
      <c r="F41" s="335" t="s">
        <v>355</v>
      </c>
      <c r="G41" s="12"/>
      <c r="H41" s="170"/>
      <c r="I41" s="336" t="s">
        <v>136</v>
      </c>
      <c r="J41" s="170" t="s">
        <v>22</v>
      </c>
      <c r="K41" s="170"/>
      <c r="L41" s="11"/>
      <c r="M41" s="224"/>
      <c r="N41" s="406"/>
      <c r="Q41" s="339"/>
      <c r="R41" s="378"/>
    </row>
    <row r="42" spans="1:18" ht="40.5" customHeight="1">
      <c r="A42" s="337"/>
      <c r="B42" s="338"/>
      <c r="C42" s="337" t="s">
        <v>116</v>
      </c>
      <c r="D42" s="337"/>
      <c r="E42" s="337"/>
      <c r="F42" s="142" t="s">
        <v>356</v>
      </c>
      <c r="G42" s="337"/>
      <c r="H42" s="410"/>
      <c r="I42" s="337"/>
      <c r="J42" s="410" t="s">
        <v>24</v>
      </c>
      <c r="K42" s="340"/>
      <c r="L42" s="341" t="s">
        <v>44</v>
      </c>
      <c r="M42" s="224"/>
      <c r="N42" s="406"/>
      <c r="Q42" s="339"/>
      <c r="R42" s="339"/>
    </row>
    <row r="43" spans="1:18" s="380" customFormat="1" ht="30.75" customHeight="1"/>
    <row r="44" spans="1:18" ht="18.75">
      <c r="A44" s="140"/>
      <c r="B44" s="140"/>
      <c r="C44" s="140"/>
      <c r="D44" s="734"/>
      <c r="E44" s="734"/>
      <c r="F44" s="413"/>
      <c r="G44" s="335"/>
      <c r="H44" s="413"/>
      <c r="I44" s="403"/>
      <c r="J44" s="140"/>
      <c r="K44" s="735"/>
      <c r="L44" s="735"/>
      <c r="M44" s="403"/>
      <c r="N44" s="406"/>
      <c r="Q44" s="339"/>
      <c r="R44" s="378"/>
    </row>
    <row r="45" spans="1:18" ht="40.5" customHeight="1">
      <c r="A45" s="140"/>
      <c r="B45" s="414"/>
      <c r="C45" s="335"/>
      <c r="D45" s="733"/>
      <c r="E45" s="733"/>
      <c r="F45" s="335"/>
      <c r="G45" s="339"/>
      <c r="H45" s="411"/>
      <c r="I45" s="384"/>
      <c r="J45" s="411"/>
      <c r="K45" s="736"/>
      <c r="L45" s="736"/>
      <c r="M45" s="405"/>
      <c r="N45" s="406"/>
      <c r="O45" s="733"/>
      <c r="P45" s="733"/>
      <c r="Q45" s="733"/>
      <c r="R45" s="733"/>
    </row>
    <row r="46" spans="1:18" s="381" customFormat="1" ht="18.75">
      <c r="A46" s="415"/>
      <c r="B46" s="414"/>
      <c r="C46" s="380"/>
      <c r="D46" s="380"/>
      <c r="E46" s="380"/>
      <c r="F46" s="380"/>
      <c r="G46" s="339"/>
      <c r="H46" s="405"/>
      <c r="I46" s="339"/>
      <c r="J46" s="405"/>
      <c r="K46" s="405"/>
      <c r="L46" s="339"/>
      <c r="M46" s="339"/>
      <c r="N46" s="416"/>
      <c r="O46" s="733"/>
      <c r="P46" s="733"/>
      <c r="Q46" s="733"/>
      <c r="R46" s="382"/>
    </row>
    <row r="47" spans="1:18" s="381" customFormat="1" ht="18.75">
      <c r="A47" s="732"/>
      <c r="B47" s="732"/>
      <c r="C47" s="339"/>
      <c r="D47" s="339"/>
      <c r="E47" s="339"/>
      <c r="F47" s="339"/>
      <c r="G47" s="339"/>
      <c r="H47" s="339"/>
      <c r="I47" s="339"/>
      <c r="J47" s="339"/>
      <c r="K47" s="339"/>
      <c r="L47" s="339"/>
      <c r="M47" s="339"/>
      <c r="N47" s="412"/>
      <c r="O47" s="733"/>
      <c r="P47" s="733"/>
      <c r="Q47" s="733"/>
      <c r="R47" s="733"/>
    </row>
    <row r="48" spans="1:18" ht="18.75">
      <c r="B48" s="418"/>
      <c r="C48" s="399"/>
      <c r="D48" s="419"/>
      <c r="O48" s="732"/>
      <c r="P48" s="732"/>
      <c r="Q48" s="732"/>
      <c r="R48" s="732"/>
    </row>
    <row r="49" spans="1:18" ht="29.25" customHeight="1">
      <c r="A49" s="140"/>
      <c r="B49" s="420"/>
      <c r="C49" s="420"/>
      <c r="D49" s="420"/>
      <c r="E49" s="413"/>
      <c r="F49" s="413"/>
      <c r="G49" s="421"/>
      <c r="H49" s="421"/>
      <c r="I49" s="403"/>
      <c r="J49" s="140"/>
      <c r="K49" s="403"/>
      <c r="L49" s="413"/>
      <c r="M49" s="413"/>
      <c r="N49" s="406"/>
      <c r="O49" s="383"/>
      <c r="P49" s="383"/>
      <c r="Q49" s="378"/>
      <c r="R49" s="378"/>
    </row>
    <row r="50" spans="1:18" ht="40.5" customHeight="1">
      <c r="A50" s="140"/>
      <c r="B50" s="414"/>
      <c r="C50" s="414"/>
      <c r="D50" s="414"/>
      <c r="E50" s="335"/>
      <c r="F50" s="335"/>
      <c r="G50" s="339"/>
      <c r="H50" s="339"/>
      <c r="I50" s="384"/>
      <c r="J50" s="411"/>
      <c r="K50" s="411"/>
      <c r="L50" s="384"/>
      <c r="M50" s="384"/>
      <c r="N50" s="406"/>
      <c r="O50" s="422"/>
      <c r="P50" s="406"/>
      <c r="Q50" s="383"/>
      <c r="R50" s="383"/>
    </row>
    <row r="51" spans="1:18" ht="51.75" customHeight="1">
      <c r="A51" s="423"/>
      <c r="B51" s="423"/>
      <c r="C51" s="335"/>
      <c r="D51" s="335"/>
      <c r="E51" s="384"/>
      <c r="F51" s="384"/>
      <c r="G51" s="384"/>
      <c r="H51" s="384"/>
      <c r="I51" s="384"/>
      <c r="J51" s="384"/>
      <c r="K51" s="411"/>
      <c r="L51" s="411"/>
      <c r="M51" s="411"/>
      <c r="N51" s="411"/>
      <c r="O51" s="384"/>
      <c r="P51" s="384"/>
      <c r="Q51" s="384"/>
      <c r="R51" s="383"/>
    </row>
    <row r="52" spans="1:18" ht="22.5" customHeight="1">
      <c r="A52" s="423"/>
      <c r="B52" s="424"/>
      <c r="C52" s="403"/>
      <c r="D52" s="403"/>
      <c r="E52" s="403"/>
      <c r="F52" s="403"/>
      <c r="G52" s="339"/>
      <c r="H52" s="339"/>
      <c r="I52" s="384"/>
      <c r="J52" s="384"/>
      <c r="K52" s="411"/>
      <c r="L52" s="384"/>
      <c r="M52" s="384"/>
      <c r="N52" s="384"/>
      <c r="O52" s="384"/>
      <c r="P52" s="384"/>
      <c r="Q52" s="384"/>
      <c r="R52" s="383"/>
    </row>
    <row r="53" spans="1:18" s="381" customFormat="1" ht="31.5" customHeight="1">
      <c r="A53" s="384"/>
      <c r="B53" s="403"/>
      <c r="C53" s="403"/>
      <c r="D53" s="403"/>
      <c r="E53" s="339"/>
      <c r="F53" s="339"/>
      <c r="G53" s="339"/>
      <c r="H53" s="339"/>
      <c r="I53" s="339"/>
      <c r="J53" s="339"/>
      <c r="K53" s="339"/>
      <c r="L53" s="339"/>
      <c r="M53" s="339"/>
      <c r="N53" s="412"/>
      <c r="O53" s="412"/>
      <c r="P53" s="339"/>
      <c r="Q53" s="385"/>
      <c r="R53" s="385"/>
    </row>
    <row r="54" spans="1:18" s="403" customFormat="1" ht="26.25" customHeight="1">
      <c r="A54" s="140"/>
      <c r="B54" s="140"/>
      <c r="C54" s="140"/>
      <c r="D54" s="391"/>
      <c r="E54" s="413"/>
      <c r="F54" s="413"/>
      <c r="G54" s="413"/>
      <c r="H54" s="413"/>
      <c r="J54" s="140"/>
      <c r="L54" s="413"/>
      <c r="M54" s="413"/>
    </row>
    <row r="55" spans="1:18" s="403" customFormat="1" ht="33" customHeight="1">
      <c r="A55" s="145"/>
      <c r="B55" s="423"/>
      <c r="C55" s="335"/>
      <c r="D55" s="384"/>
      <c r="E55" s="384"/>
      <c r="F55" s="335"/>
      <c r="G55" s="384"/>
      <c r="H55" s="411"/>
      <c r="I55" s="384"/>
      <c r="J55" s="411"/>
      <c r="K55" s="411"/>
      <c r="L55" s="384"/>
      <c r="M55" s="384"/>
    </row>
    <row r="56" spans="1:18" s="403" customFormat="1" ht="26.25" customHeight="1">
      <c r="A56" s="339"/>
      <c r="B56" s="425"/>
      <c r="C56" s="339"/>
      <c r="D56" s="339"/>
      <c r="E56" s="339"/>
      <c r="G56" s="339"/>
      <c r="H56" s="339"/>
      <c r="I56" s="339"/>
      <c r="J56" s="339"/>
      <c r="K56" s="339"/>
      <c r="L56" s="339"/>
      <c r="M56" s="339"/>
    </row>
    <row r="57" spans="1:18" ht="15" hidden="1" customHeight="1">
      <c r="A57" s="426"/>
      <c r="B57" s="427"/>
      <c r="C57" s="427"/>
      <c r="D57" s="428"/>
      <c r="E57" s="428"/>
      <c r="F57" s="428"/>
      <c r="G57" s="428"/>
      <c r="H57" s="428"/>
      <c r="I57" s="428"/>
      <c r="J57" s="428"/>
    </row>
  </sheetData>
  <mergeCells count="20">
    <mergeCell ref="A38:B38"/>
    <mergeCell ref="A39:B39"/>
    <mergeCell ref="A26:N26"/>
    <mergeCell ref="A37:B37"/>
    <mergeCell ref="A25:B25"/>
    <mergeCell ref="A1:N1"/>
    <mergeCell ref="A2:N2"/>
    <mergeCell ref="A3:N3"/>
    <mergeCell ref="A4:N4"/>
    <mergeCell ref="A14:N14"/>
    <mergeCell ref="A13:B13"/>
    <mergeCell ref="A47:B47"/>
    <mergeCell ref="O47:R47"/>
    <mergeCell ref="O48:R48"/>
    <mergeCell ref="D44:E44"/>
    <mergeCell ref="K44:L44"/>
    <mergeCell ref="D45:E45"/>
    <mergeCell ref="O46:Q46"/>
    <mergeCell ref="K45:L45"/>
    <mergeCell ref="O45:R45"/>
  </mergeCells>
  <pageMargins left="0.5" right="0.7" top="0.41" bottom="0.3" header="0.3" footer="0.2"/>
  <pageSetup paperSize="9" scale="46" fitToHeight="0" orientation="landscape" r:id="rId1"/>
  <ignoredErrors>
    <ignoredError sqref="G34:H34" formula="1"/>
  </ignoredError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:Q94"/>
  <sheetViews>
    <sheetView showGridLines="0" rightToLeft="1" tabSelected="1" view="pageBreakPreview" topLeftCell="A55" zoomScale="80" zoomScaleNormal="40" zoomScaleSheetLayoutView="80" zoomScalePageLayoutView="55" workbookViewId="0">
      <selection activeCell="H70" sqref="H70"/>
    </sheetView>
  </sheetViews>
  <sheetFormatPr defaultColWidth="9.140625" defaultRowHeight="15.75"/>
  <cols>
    <col min="1" max="1" width="7.5703125" style="379" customWidth="1"/>
    <col min="2" max="2" width="69.42578125" style="379" customWidth="1"/>
    <col min="3" max="3" width="16.5703125" style="379" customWidth="1"/>
    <col min="4" max="4" width="16" style="378" customWidth="1"/>
    <col min="5" max="5" width="14.28515625" style="378" customWidth="1"/>
    <col min="6" max="6" width="17.5703125" style="378" customWidth="1"/>
    <col min="7" max="7" width="15.42578125" style="378" customWidth="1"/>
    <col min="8" max="8" width="19.85546875" style="473" customWidth="1"/>
    <col min="9" max="9" width="15.7109375" style="378" customWidth="1"/>
    <col min="10" max="10" width="37.42578125" style="378" customWidth="1"/>
    <col min="11" max="11" width="15.28515625" style="379" customWidth="1"/>
    <col min="12" max="32" width="60" style="379" customWidth="1"/>
    <col min="33" max="16384" width="9.140625" style="379"/>
  </cols>
  <sheetData>
    <row r="1" spans="1:14" s="505" customFormat="1" ht="47.25" customHeight="1">
      <c r="A1" s="763" t="s">
        <v>239</v>
      </c>
      <c r="B1" s="763"/>
      <c r="C1" s="763"/>
      <c r="D1" s="763"/>
      <c r="E1" s="763"/>
      <c r="F1" s="763"/>
      <c r="G1" s="763"/>
      <c r="H1" s="763"/>
      <c r="I1" s="763"/>
      <c r="J1" s="763"/>
      <c r="K1" s="504"/>
      <c r="L1" s="504"/>
      <c r="M1" s="504"/>
      <c r="N1" s="504"/>
    </row>
    <row r="2" spans="1:14" s="505" customFormat="1" ht="28.5" customHeight="1">
      <c r="A2" s="740" t="s">
        <v>240</v>
      </c>
      <c r="B2" s="740"/>
      <c r="C2" s="740"/>
      <c r="D2" s="740"/>
      <c r="E2" s="740"/>
      <c r="F2" s="740"/>
      <c r="G2" s="740"/>
      <c r="H2" s="740"/>
      <c r="I2" s="740"/>
      <c r="J2" s="740"/>
      <c r="K2" s="506"/>
      <c r="L2" s="506"/>
      <c r="M2" s="506"/>
      <c r="N2" s="506"/>
    </row>
    <row r="3" spans="1:14" s="505" customFormat="1" ht="27.75" customHeight="1">
      <c r="A3" s="764" t="s">
        <v>276</v>
      </c>
      <c r="B3" s="764"/>
      <c r="C3" s="764"/>
      <c r="D3" s="764"/>
      <c r="E3" s="764"/>
      <c r="F3" s="764"/>
      <c r="G3" s="764"/>
      <c r="H3" s="764"/>
      <c r="I3" s="764"/>
      <c r="J3" s="764"/>
      <c r="K3" s="507"/>
      <c r="L3" s="507"/>
      <c r="M3" s="507"/>
      <c r="N3" s="507"/>
    </row>
    <row r="4" spans="1:14" s="483" customFormat="1" ht="33.75" customHeight="1">
      <c r="A4" s="444" t="s">
        <v>0</v>
      </c>
      <c r="B4" s="444" t="s">
        <v>41</v>
      </c>
      <c r="C4" s="481" t="s">
        <v>2</v>
      </c>
      <c r="D4" s="445" t="s">
        <v>3</v>
      </c>
      <c r="E4" s="445" t="s">
        <v>236</v>
      </c>
      <c r="F4" s="445" t="s">
        <v>190</v>
      </c>
      <c r="G4" s="445" t="s">
        <v>15</v>
      </c>
      <c r="H4" s="445" t="s">
        <v>237</v>
      </c>
      <c r="I4" s="445" t="s">
        <v>192</v>
      </c>
      <c r="J4" s="482" t="s">
        <v>8</v>
      </c>
    </row>
    <row r="5" spans="1:14" s="394" customFormat="1" ht="25.5" customHeight="1">
      <c r="A5" s="754" t="s">
        <v>235</v>
      </c>
      <c r="B5" s="754"/>
      <c r="C5" s="488"/>
      <c r="D5" s="489"/>
      <c r="E5" s="489"/>
      <c r="F5" s="489"/>
      <c r="G5" s="489"/>
      <c r="H5" s="489"/>
      <c r="I5" s="489"/>
      <c r="J5" s="489"/>
    </row>
    <row r="6" spans="1:14" s="448" customFormat="1" ht="24" customHeight="1">
      <c r="A6" s="143">
        <v>1</v>
      </c>
      <c r="B6" s="569" t="s">
        <v>328</v>
      </c>
      <c r="C6" s="475" t="s">
        <v>19</v>
      </c>
      <c r="D6" s="476">
        <v>260</v>
      </c>
      <c r="E6" s="477"/>
      <c r="F6" s="478">
        <v>65000</v>
      </c>
      <c r="G6" s="479">
        <f t="shared" ref="G6" si="0">D6*120</f>
        <v>31200</v>
      </c>
      <c r="H6" s="478">
        <f>D6*F6</f>
        <v>16900000</v>
      </c>
      <c r="I6" s="476">
        <f>H6/74.4</f>
        <v>227150.5376344086</v>
      </c>
      <c r="J6" s="480"/>
    </row>
    <row r="7" spans="1:14" s="448" customFormat="1" ht="36" customHeight="1">
      <c r="A7" s="143">
        <v>2</v>
      </c>
      <c r="B7" s="569" t="s">
        <v>362</v>
      </c>
      <c r="C7" s="475" t="s">
        <v>359</v>
      </c>
      <c r="D7" s="476">
        <v>3</v>
      </c>
      <c r="E7" s="477">
        <v>1</v>
      </c>
      <c r="F7" s="478">
        <v>3800000</v>
      </c>
      <c r="G7" s="479">
        <f>D7*750</f>
        <v>2250</v>
      </c>
      <c r="H7" s="478">
        <f>D7*F7</f>
        <v>11400000</v>
      </c>
      <c r="I7" s="476">
        <f t="shared" ref="I7" si="1">H7/74.4</f>
        <v>153225.80645161288</v>
      </c>
      <c r="J7" s="480"/>
    </row>
    <row r="8" spans="1:14" s="448" customFormat="1" ht="26.25" customHeight="1">
      <c r="A8" s="143">
        <v>3</v>
      </c>
      <c r="B8" s="569" t="s">
        <v>358</v>
      </c>
      <c r="C8" s="475" t="s">
        <v>286</v>
      </c>
      <c r="D8" s="476">
        <v>1</v>
      </c>
      <c r="E8" s="477"/>
      <c r="F8" s="478">
        <v>2500000</v>
      </c>
      <c r="G8" s="479">
        <f>D8*500</f>
        <v>500</v>
      </c>
      <c r="H8" s="478">
        <f>D8*F8</f>
        <v>2500000</v>
      </c>
      <c r="I8" s="476">
        <f>H8/74.4</f>
        <v>33602.150537634407</v>
      </c>
      <c r="J8" s="480"/>
    </row>
    <row r="9" spans="1:14" s="451" customFormat="1" ht="27.75" customHeight="1">
      <c r="A9" s="753" t="s">
        <v>242</v>
      </c>
      <c r="B9" s="753"/>
      <c r="C9" s="484"/>
      <c r="D9" s="485"/>
      <c r="E9" s="485"/>
      <c r="F9" s="485"/>
      <c r="G9" s="485">
        <f>SUM(G6:G7)</f>
        <v>33450</v>
      </c>
      <c r="H9" s="485">
        <f>SUM(H6:H8)</f>
        <v>30800000</v>
      </c>
      <c r="I9" s="485">
        <f>SUM(I6:I8)</f>
        <v>413978.49462365586</v>
      </c>
      <c r="J9" s="669">
        <f>H9/H76</f>
        <v>0.34222222403292185</v>
      </c>
    </row>
    <row r="10" spans="1:14" s="451" customFormat="1" ht="27.75" customHeight="1">
      <c r="A10" s="754" t="s">
        <v>238</v>
      </c>
      <c r="B10" s="754"/>
      <c r="C10" s="486"/>
      <c r="D10" s="487"/>
      <c r="E10" s="487"/>
      <c r="F10" s="487"/>
      <c r="G10" s="487"/>
      <c r="H10" s="487"/>
      <c r="I10" s="487"/>
      <c r="J10" s="487"/>
    </row>
    <row r="11" spans="1:14" s="483" customFormat="1" ht="33.75" customHeight="1">
      <c r="A11" s="444" t="s">
        <v>0</v>
      </c>
      <c r="B11" s="444" t="s">
        <v>41</v>
      </c>
      <c r="C11" s="481" t="s">
        <v>2</v>
      </c>
      <c r="D11" s="445" t="s">
        <v>3</v>
      </c>
      <c r="E11" s="445" t="s">
        <v>236</v>
      </c>
      <c r="F11" s="445" t="s">
        <v>190</v>
      </c>
      <c r="G11" s="445" t="s">
        <v>15</v>
      </c>
      <c r="H11" s="445" t="s">
        <v>237</v>
      </c>
      <c r="I11" s="445" t="s">
        <v>192</v>
      </c>
      <c r="J11" s="482" t="s">
        <v>8</v>
      </c>
    </row>
    <row r="12" spans="1:14" s="454" customFormat="1" ht="21" customHeight="1">
      <c r="A12" s="143">
        <v>1</v>
      </c>
      <c r="B12" s="452" t="str">
        <f>'Combain plan'!B6</f>
        <v>آماده ساختن وپلات بندی زمین قوریه</v>
      </c>
      <c r="C12" s="452" t="str">
        <f>'Combain plan'!C6</f>
        <v>متر مربع</v>
      </c>
      <c r="D12" s="452">
        <f>'Combain plan'!D6</f>
        <v>104000</v>
      </c>
      <c r="E12" s="452">
        <f>'Combain plan'!E6</f>
        <v>80</v>
      </c>
      <c r="F12" s="452">
        <f>'Combain plan'!F6</f>
        <v>5</v>
      </c>
      <c r="G12" s="452">
        <f>'Combain plan'!G6</f>
        <v>1300</v>
      </c>
      <c r="H12" s="452">
        <f>'Combain plan'!H6</f>
        <v>520000</v>
      </c>
      <c r="I12" s="476">
        <f t="shared" ref="I12:I18" si="2">H12/74.4</f>
        <v>6989.2473118279568</v>
      </c>
      <c r="J12" s="453"/>
    </row>
    <row r="13" spans="1:14" s="454" customFormat="1" ht="21" customHeight="1">
      <c r="A13" s="143">
        <v>2</v>
      </c>
      <c r="B13" s="452" t="str">
        <f>'Combain plan'!B7</f>
        <v>کشت تخم درختان (ارغوان، بید روسی، اکاسی گل دار، بادام ومورپان) در ساحه آزاد</v>
      </c>
      <c r="C13" s="452" t="str">
        <f>'Combain plan'!C7</f>
        <v>متر مربع</v>
      </c>
      <c r="D13" s="452">
        <f>'Combain plan'!D7</f>
        <v>107000</v>
      </c>
      <c r="E13" s="452">
        <f>'Combain plan'!E7</f>
        <v>300</v>
      </c>
      <c r="F13" s="452">
        <f>'Combain plan'!F7</f>
        <v>1.3333333333333333</v>
      </c>
      <c r="G13" s="452">
        <f>'Combain plan'!G7</f>
        <v>356.66666666666669</v>
      </c>
      <c r="H13" s="452">
        <f>'Combain plan'!H7</f>
        <v>142666.66666666666</v>
      </c>
      <c r="I13" s="476">
        <f t="shared" si="2"/>
        <v>1917.5627240143367</v>
      </c>
      <c r="J13" s="453"/>
    </row>
    <row r="14" spans="1:14" s="454" customFormat="1" ht="21" customHeight="1">
      <c r="A14" s="143">
        <v>3</v>
      </c>
      <c r="B14" s="452" t="str">
        <f>'Combain plan'!B8</f>
        <v>پرکاری و بذر خریطه های پلاستیکی</v>
      </c>
      <c r="C14" s="452" t="str">
        <f>'Combain plan'!C8</f>
        <v>خریطه</v>
      </c>
      <c r="D14" s="452">
        <f>'Combain plan'!D8</f>
        <v>77000</v>
      </c>
      <c r="E14" s="452">
        <f>'Combain plan'!E8</f>
        <v>250</v>
      </c>
      <c r="F14" s="452">
        <f>'Combain plan'!F8</f>
        <v>1.6</v>
      </c>
      <c r="G14" s="452">
        <f>'Combain plan'!G8</f>
        <v>308</v>
      </c>
      <c r="H14" s="452">
        <f>'Combain plan'!H8</f>
        <v>123200</v>
      </c>
      <c r="I14" s="476">
        <f t="shared" si="2"/>
        <v>1655.9139784946235</v>
      </c>
      <c r="J14" s="453"/>
    </row>
    <row r="15" spans="1:14" s="454" customFormat="1" ht="21" customHeight="1">
      <c r="A15" s="143">
        <v>4</v>
      </c>
      <c r="B15" s="452" t="str">
        <f>'Combain plan'!B9</f>
        <v>خیشاوه و نرم کاری زمین قوریه</v>
      </c>
      <c r="C15" s="452" t="str">
        <f>'Combain plan'!C9</f>
        <v>متر مربع</v>
      </c>
      <c r="D15" s="452">
        <f>'Combain plan'!D9</f>
        <v>304000</v>
      </c>
      <c r="E15" s="452">
        <f>'Combain plan'!E9</f>
        <v>80</v>
      </c>
      <c r="F15" s="452">
        <f>'Combain plan'!F9</f>
        <v>5</v>
      </c>
      <c r="G15" s="452">
        <f>'Combain plan'!G9</f>
        <v>3800</v>
      </c>
      <c r="H15" s="452">
        <f>'Combain plan'!H9</f>
        <v>1520000</v>
      </c>
      <c r="I15" s="476">
        <f t="shared" si="2"/>
        <v>20430.107526881719</v>
      </c>
      <c r="J15" s="453"/>
    </row>
    <row r="16" spans="1:14" s="454" customFormat="1" ht="21" customHeight="1">
      <c r="A16" s="143">
        <v>5</v>
      </c>
      <c r="B16" s="452" t="str">
        <f>'Combain plan'!B10</f>
        <v xml:space="preserve">یکه کاری نهال </v>
      </c>
      <c r="C16" s="452" t="str">
        <f>'Combain plan'!C10</f>
        <v>اصله</v>
      </c>
      <c r="D16" s="452">
        <f>'Combain plan'!D10</f>
        <v>183000</v>
      </c>
      <c r="E16" s="452">
        <f>'Combain plan'!E10</f>
        <v>250</v>
      </c>
      <c r="F16" s="452">
        <f>'Combain plan'!F10</f>
        <v>1.6</v>
      </c>
      <c r="G16" s="452">
        <f>'Combain plan'!G10</f>
        <v>732</v>
      </c>
      <c r="H16" s="452">
        <f>'Combain plan'!H10</f>
        <v>292800</v>
      </c>
      <c r="I16" s="476">
        <f t="shared" si="2"/>
        <v>3935.4838709677415</v>
      </c>
      <c r="J16" s="453"/>
    </row>
    <row r="17" spans="1:10" s="454" customFormat="1" ht="21" customHeight="1">
      <c r="A17" s="143">
        <v>6</v>
      </c>
      <c r="B17" s="452" t="str">
        <f>'Combain plan'!B11</f>
        <v xml:space="preserve">تهیه کمپوست </v>
      </c>
      <c r="C17" s="452" t="str">
        <f>'Combain plan'!C11</f>
        <v>مترمکعب</v>
      </c>
      <c r="D17" s="452">
        <f>'Combain plan'!D11</f>
        <v>159</v>
      </c>
      <c r="E17" s="452">
        <f>'Combain plan'!E11</f>
        <v>1</v>
      </c>
      <c r="F17" s="452">
        <f>'Combain plan'!F11</f>
        <v>400</v>
      </c>
      <c r="G17" s="452">
        <f>'Combain plan'!G11</f>
        <v>159</v>
      </c>
      <c r="H17" s="452">
        <f>'Combain plan'!H11</f>
        <v>63600</v>
      </c>
      <c r="I17" s="476">
        <f t="shared" si="2"/>
        <v>854.83870967741927</v>
      </c>
      <c r="J17" s="453"/>
    </row>
    <row r="18" spans="1:10" s="454" customFormat="1" ht="21" customHeight="1">
      <c r="A18" s="143">
        <v>7</v>
      </c>
      <c r="B18" s="452" t="str">
        <f>'Combain plan'!B12</f>
        <v xml:space="preserve">کشیدن وبسته بندی نهال </v>
      </c>
      <c r="C18" s="452" t="str">
        <f>'Combain plan'!C12</f>
        <v>اصله</v>
      </c>
      <c r="D18" s="452">
        <f>'Combain plan'!D12</f>
        <v>183000</v>
      </c>
      <c r="E18" s="452">
        <f>'Combain plan'!E12</f>
        <v>60</v>
      </c>
      <c r="F18" s="452">
        <f>'Combain plan'!F12</f>
        <v>6.666666666666667</v>
      </c>
      <c r="G18" s="452">
        <f>'Combain plan'!G12</f>
        <v>3050</v>
      </c>
      <c r="H18" s="452">
        <f>'Combain plan'!H12</f>
        <v>1220000</v>
      </c>
      <c r="I18" s="476">
        <f t="shared" si="2"/>
        <v>16397.84946236559</v>
      </c>
      <c r="J18" s="453"/>
    </row>
    <row r="19" spans="1:10" ht="27" customHeight="1">
      <c r="A19" s="753" t="s">
        <v>243</v>
      </c>
      <c r="B19" s="753"/>
      <c r="C19" s="484"/>
      <c r="D19" s="485"/>
      <c r="E19" s="485"/>
      <c r="F19" s="485"/>
      <c r="G19" s="485">
        <f>SUM(G12:G18)</f>
        <v>9705.6666666666679</v>
      </c>
      <c r="H19" s="485">
        <f>SUM(H12:H18)</f>
        <v>3882266.6666666665</v>
      </c>
      <c r="I19" s="485">
        <f>SUM(I12:I18)</f>
        <v>52181.003584229387</v>
      </c>
      <c r="J19" s="669">
        <f>H19/H76</f>
        <v>4.3136296524530666E-2</v>
      </c>
    </row>
    <row r="20" spans="1:10" s="451" customFormat="1" ht="32.25" customHeight="1">
      <c r="A20" s="754" t="s">
        <v>241</v>
      </c>
      <c r="B20" s="754"/>
      <c r="C20" s="486"/>
      <c r="D20" s="487"/>
      <c r="E20" s="487"/>
      <c r="F20" s="487"/>
      <c r="G20" s="487"/>
      <c r="H20" s="487"/>
      <c r="I20" s="487"/>
      <c r="J20" s="487"/>
    </row>
    <row r="21" spans="1:10" s="483" customFormat="1" ht="33.75" customHeight="1">
      <c r="A21" s="444" t="s">
        <v>0</v>
      </c>
      <c r="B21" s="444" t="s">
        <v>41</v>
      </c>
      <c r="C21" s="481" t="s">
        <v>2</v>
      </c>
      <c r="D21" s="445" t="s">
        <v>3</v>
      </c>
      <c r="E21" s="445" t="s">
        <v>236</v>
      </c>
      <c r="F21" s="445" t="s">
        <v>190</v>
      </c>
      <c r="G21" s="445" t="s">
        <v>15</v>
      </c>
      <c r="H21" s="445" t="s">
        <v>237</v>
      </c>
      <c r="I21" s="445" t="s">
        <v>192</v>
      </c>
      <c r="J21" s="482" t="s">
        <v>8</v>
      </c>
    </row>
    <row r="22" spans="1:10" ht="18.75" customHeight="1">
      <c r="A22" s="143">
        <v>1</v>
      </c>
      <c r="B22" s="520" t="str">
        <f>'Combain plan'!B16</f>
        <v>مقدار ساحه تحت فعالیت</v>
      </c>
      <c r="C22" s="520" t="str">
        <f>'Combain plan'!C16</f>
        <v>هکتار</v>
      </c>
      <c r="D22" s="617">
        <f>'Combain plan'!D16</f>
        <v>180</v>
      </c>
      <c r="E22" s="520"/>
      <c r="F22" s="520"/>
      <c r="G22" s="520"/>
      <c r="H22" s="520"/>
      <c r="I22" s="520"/>
      <c r="J22" s="455"/>
    </row>
    <row r="23" spans="1:10" ht="18.75" customHeight="1">
      <c r="A23" s="143">
        <v>2</v>
      </c>
      <c r="B23" s="520" t="str">
        <f>'Combain plan'!B17</f>
        <v>ایجاد تراس ده متره  و سه متره (40 سانتی عمق 70 سانتی عرض)</v>
      </c>
      <c r="C23" s="520" t="str">
        <f>'Combain plan'!C17</f>
        <v>متر</v>
      </c>
      <c r="D23" s="523">
        <f>'Combain plan'!D17</f>
        <v>299880</v>
      </c>
      <c r="E23" s="520">
        <f>'Combain plan'!E17</f>
        <v>16</v>
      </c>
      <c r="F23" s="520">
        <f>'Combain plan'!F17</f>
        <v>25</v>
      </c>
      <c r="G23" s="520">
        <f>'Combain plan'!G17</f>
        <v>18742.5</v>
      </c>
      <c r="H23" s="572">
        <f>'Combain plan'!H17</f>
        <v>7497000</v>
      </c>
      <c r="I23" s="476">
        <f t="shared" ref="I23:I30" si="3">H23/74.4</f>
        <v>100766.12903225806</v>
      </c>
      <c r="J23" s="455"/>
    </row>
    <row r="24" spans="1:10" ht="18.75" customHeight="1">
      <c r="A24" s="143">
        <v>3</v>
      </c>
      <c r="B24" s="520" t="str">
        <f>'Combain plan'!B18</f>
        <v>چیکدم</v>
      </c>
      <c r="C24" s="520" t="str">
        <f>'Combain plan'!C18</f>
        <v>متر مکعب</v>
      </c>
      <c r="D24" s="521">
        <f>'Combain plan'!D18</f>
        <v>360</v>
      </c>
      <c r="E24" s="520">
        <f>'Combain plan'!E18</f>
        <v>0.5</v>
      </c>
      <c r="F24" s="520">
        <f>'Combain plan'!F18</f>
        <v>800</v>
      </c>
      <c r="G24" s="520">
        <f>'Combain plan'!G18</f>
        <v>720</v>
      </c>
      <c r="H24" s="572">
        <f>'Combain plan'!H18</f>
        <v>288000</v>
      </c>
      <c r="I24" s="476">
        <f t="shared" si="3"/>
        <v>3870.9677419354834</v>
      </c>
      <c r="J24" s="455"/>
    </row>
    <row r="25" spans="1:10" ht="18.75" customHeight="1">
      <c r="A25" s="143">
        <v>4</v>
      </c>
      <c r="B25" s="520" t="str">
        <f>'Combain plan'!B19</f>
        <v xml:space="preserve">حفر چقرک </v>
      </c>
      <c r="C25" s="520" t="str">
        <f>'Combain plan'!C19</f>
        <v>چقرک</v>
      </c>
      <c r="D25" s="521">
        <f>'Combain plan'!D19</f>
        <v>144000</v>
      </c>
      <c r="E25" s="520">
        <f>'Combain plan'!E19</f>
        <v>16</v>
      </c>
      <c r="F25" s="520">
        <f>'Combain plan'!F19</f>
        <v>25</v>
      </c>
      <c r="G25" s="520">
        <f>'Combain plan'!G19</f>
        <v>9000</v>
      </c>
      <c r="H25" s="572">
        <f>'Combain plan'!H19</f>
        <v>3600000</v>
      </c>
      <c r="I25" s="476">
        <f t="shared" si="3"/>
        <v>48387.096774193546</v>
      </c>
      <c r="J25" s="455"/>
    </row>
    <row r="26" spans="1:10" ht="18.75" customHeight="1">
      <c r="A26" s="143">
        <v>5</v>
      </c>
      <c r="B26" s="520" t="str">
        <f>'Combain plan'!B20</f>
        <v>حفر حوض های جذبی (3*2*2) متر</v>
      </c>
      <c r="C26" s="520" t="str">
        <f>'Combain plan'!C20</f>
        <v>حوض</v>
      </c>
      <c r="D26" s="521">
        <f>'Combain plan'!D20</f>
        <v>18</v>
      </c>
      <c r="E26" s="520">
        <f>'Combain plan'!E20</f>
        <v>8.3333333333333329E-2</v>
      </c>
      <c r="F26" s="520">
        <f>'Combain plan'!F20</f>
        <v>4800</v>
      </c>
      <c r="G26" s="520">
        <f>'Combain plan'!G20</f>
        <v>216</v>
      </c>
      <c r="H26" s="572">
        <f>'Combain plan'!H20</f>
        <v>86400</v>
      </c>
      <c r="I26" s="476">
        <f t="shared" si="3"/>
        <v>1161.2903225806451</v>
      </c>
      <c r="J26" s="455"/>
    </row>
    <row r="27" spans="1:10" s="457" customFormat="1" ht="18.75" customHeight="1">
      <c r="A27" s="143">
        <v>6</v>
      </c>
      <c r="B27" s="520" t="str">
        <f>'Combain plan'!B21</f>
        <v>غرس نهال های مختلف النوع در چقرک های حفر شده</v>
      </c>
      <c r="C27" s="520" t="str">
        <f>'Combain plan'!C21</f>
        <v>اصله</v>
      </c>
      <c r="D27" s="521">
        <f>'Combain plan'!D21</f>
        <v>72000</v>
      </c>
      <c r="E27" s="520">
        <f>'Combain plan'!E21</f>
        <v>50</v>
      </c>
      <c r="F27" s="520">
        <f>'Combain plan'!F21</f>
        <v>8</v>
      </c>
      <c r="G27" s="520">
        <f>'Combain plan'!G21</f>
        <v>1440</v>
      </c>
      <c r="H27" s="572">
        <f>'Combain plan'!H21</f>
        <v>576000</v>
      </c>
      <c r="I27" s="476">
        <f t="shared" si="3"/>
        <v>7741.9354838709669</v>
      </c>
      <c r="J27" s="456"/>
    </row>
    <row r="28" spans="1:10" s="457" customFormat="1" ht="18.75" customHeight="1">
      <c r="A28" s="143">
        <v>7</v>
      </c>
      <c r="B28" s="520" t="str">
        <f>'Combain plan'!B22</f>
        <v xml:space="preserve">بذر علوفه در ساحه </v>
      </c>
      <c r="C28" s="520" t="str">
        <f>'Combain plan'!C22</f>
        <v>هکتار</v>
      </c>
      <c r="D28" s="521">
        <f>'Combain plan'!D22</f>
        <v>54</v>
      </c>
      <c r="E28" s="520">
        <f>'Combain plan'!E22</f>
        <v>1</v>
      </c>
      <c r="F28" s="520">
        <f>'Combain plan'!F22</f>
        <v>400</v>
      </c>
      <c r="G28" s="520">
        <f>'Combain plan'!G22</f>
        <v>54</v>
      </c>
      <c r="H28" s="572">
        <f>'Combain plan'!H22</f>
        <v>21600</v>
      </c>
      <c r="I28" s="476">
        <f t="shared" si="3"/>
        <v>290.32258064516128</v>
      </c>
      <c r="J28" s="16" t="s">
        <v>366</v>
      </c>
    </row>
    <row r="29" spans="1:10" s="457" customFormat="1" ht="18.75" customHeight="1">
      <c r="A29" s="143">
        <v>8</v>
      </c>
      <c r="B29" s="520" t="str">
        <f>'Combain plan'!B23</f>
        <v>بذر مستقیم تخم درختان در ساحه چقرک های حفر شده</v>
      </c>
      <c r="C29" s="520" t="str">
        <f>'Combain plan'!C23</f>
        <v>حلقه</v>
      </c>
      <c r="D29" s="521">
        <f>'Combain plan'!D23</f>
        <v>72000</v>
      </c>
      <c r="E29" s="520">
        <f>'Combain plan'!E23</f>
        <v>200</v>
      </c>
      <c r="F29" s="520">
        <f>'Combain plan'!F23</f>
        <v>2</v>
      </c>
      <c r="G29" s="520">
        <f>'Combain plan'!G23</f>
        <v>360</v>
      </c>
      <c r="H29" s="572">
        <f>'Combain plan'!H23</f>
        <v>144000</v>
      </c>
      <c r="I29" s="476">
        <f t="shared" si="3"/>
        <v>1935.4838709677417</v>
      </c>
      <c r="J29" s="458"/>
    </row>
    <row r="30" spans="1:10" s="457" customFormat="1" ht="18.75" customHeight="1">
      <c r="A30" s="143">
        <v>9</v>
      </c>
      <c r="B30" s="520" t="str">
        <f>'Combain plan'!B24</f>
        <v>آبیاری نهال های غرس شده خزانی دو مرتبه بعد از غرس</v>
      </c>
      <c r="C30" s="520" t="str">
        <f>'Combain plan'!C24</f>
        <v>اصله</v>
      </c>
      <c r="D30" s="521">
        <f>'Combain plan'!D24</f>
        <v>72000</v>
      </c>
      <c r="E30" s="520">
        <f>'Combain plan'!E24</f>
        <v>250</v>
      </c>
      <c r="F30" s="520">
        <f>'Combain plan'!F24</f>
        <v>1.6</v>
      </c>
      <c r="G30" s="520">
        <f>'Combain plan'!G24</f>
        <v>288</v>
      </c>
      <c r="H30" s="572">
        <f>'Combain plan'!H24</f>
        <v>115200</v>
      </c>
      <c r="I30" s="476">
        <f t="shared" si="3"/>
        <v>1548.3870967741934</v>
      </c>
      <c r="J30" s="458"/>
    </row>
    <row r="31" spans="1:10" ht="27" customHeight="1">
      <c r="A31" s="753" t="s">
        <v>247</v>
      </c>
      <c r="B31" s="753"/>
      <c r="C31" s="484"/>
      <c r="D31" s="485"/>
      <c r="E31" s="485"/>
      <c r="F31" s="485"/>
      <c r="G31" s="485">
        <f>SUM(G23:G30)</f>
        <v>30820.5</v>
      </c>
      <c r="H31" s="485">
        <f>SUM(H22:H30)</f>
        <v>12328200</v>
      </c>
      <c r="I31" s="485">
        <f>SUM(I23:I30)</f>
        <v>165701.61290322576</v>
      </c>
      <c r="J31" s="669">
        <f>H31/H76</f>
        <v>0.13698000072476191</v>
      </c>
    </row>
    <row r="32" spans="1:10" s="451" customFormat="1" ht="32.25" customHeight="1">
      <c r="A32" s="754" t="s">
        <v>257</v>
      </c>
      <c r="B32" s="754"/>
      <c r="C32" s="754"/>
      <c r="D32" s="754"/>
      <c r="E32" s="754"/>
      <c r="F32" s="754"/>
      <c r="G32" s="754"/>
      <c r="H32" s="754"/>
      <c r="I32" s="754"/>
      <c r="J32" s="754"/>
    </row>
    <row r="33" spans="1:10" ht="39.75" customHeight="1">
      <c r="A33" s="444" t="s">
        <v>0</v>
      </c>
      <c r="B33" s="444" t="s">
        <v>41</v>
      </c>
      <c r="C33" s="481" t="s">
        <v>2</v>
      </c>
      <c r="D33" s="445" t="s">
        <v>3</v>
      </c>
      <c r="E33" s="445" t="s">
        <v>236</v>
      </c>
      <c r="F33" s="445" t="s">
        <v>190</v>
      </c>
      <c r="G33" s="445" t="s">
        <v>15</v>
      </c>
      <c r="H33" s="445" t="s">
        <v>237</v>
      </c>
      <c r="I33" s="445" t="s">
        <v>192</v>
      </c>
      <c r="J33" s="482" t="s">
        <v>8</v>
      </c>
    </row>
    <row r="34" spans="1:10" ht="21.75" customHeight="1">
      <c r="A34" s="761" t="str">
        <f>'Combain plan'!B28</f>
        <v>تعداد نهال های غرس شده و نهال بذر مستقیم سال های 1395 الی 1397</v>
      </c>
      <c r="B34" s="762"/>
      <c r="C34" s="567" t="str">
        <f>'Combain plan'!C28</f>
        <v>اصله</v>
      </c>
      <c r="D34" s="567">
        <f>'Combain plan'!D28</f>
        <v>765000</v>
      </c>
      <c r="E34" s="464"/>
      <c r="F34" s="464"/>
      <c r="G34" s="464"/>
      <c r="H34" s="464"/>
      <c r="I34" s="462"/>
      <c r="J34" s="564"/>
    </row>
    <row r="35" spans="1:10" s="442" customFormat="1" ht="21.75" customHeight="1">
      <c r="A35" s="51">
        <v>1</v>
      </c>
      <c r="B35" s="464" t="str">
        <f>'Combain plan'!B29</f>
        <v xml:space="preserve">کارگر حفظ و مراقبت شبکه آبیاری، ساحه سبز و تاسیسات پروژه </v>
      </c>
      <c r="C35" s="464" t="str">
        <f>'Combain plan'!C29</f>
        <v>روز کاری</v>
      </c>
      <c r="D35" s="464">
        <f>'Combain plan'!D29</f>
        <v>187704</v>
      </c>
      <c r="E35" s="464">
        <f>'Combain plan'!E29</f>
        <v>1</v>
      </c>
      <c r="F35" s="464">
        <f>'Combain plan'!F29</f>
        <v>400</v>
      </c>
      <c r="G35" s="464">
        <f>'Combain plan'!G29</f>
        <v>3432</v>
      </c>
      <c r="H35" s="568">
        <f>'Combain plan'!H29</f>
        <v>1372800</v>
      </c>
      <c r="I35" s="476">
        <f t="shared" ref="I35:I42" si="4">H35/74.4</f>
        <v>18451.612903225807</v>
      </c>
      <c r="J35" s="524"/>
    </row>
    <row r="36" spans="1:10" s="442" customFormat="1" ht="21.75" customHeight="1">
      <c r="A36" s="51">
        <v>2</v>
      </c>
      <c r="B36" s="464" t="str">
        <f>'Combain plan'!B30</f>
        <v>آبیاری نهال های غرس شده و نهال های بذر مستقیم سال های 1395 الی 1397</v>
      </c>
      <c r="C36" s="464" t="str">
        <f>'Combain plan'!C30</f>
        <v>مرتبه</v>
      </c>
      <c r="D36" s="464">
        <f>'Combain plan'!D30</f>
        <v>11325000</v>
      </c>
      <c r="E36" s="464">
        <f>'Combain plan'!E30</f>
        <v>250</v>
      </c>
      <c r="F36" s="464">
        <f>'Combain plan'!F30</f>
        <v>1.6</v>
      </c>
      <c r="G36" s="464">
        <f>'Combain plan'!G30</f>
        <v>45300</v>
      </c>
      <c r="H36" s="568">
        <f>'Combain plan'!H30</f>
        <v>18120000</v>
      </c>
      <c r="I36" s="476">
        <f t="shared" si="4"/>
        <v>243548.38709677418</v>
      </c>
      <c r="J36" s="450"/>
    </row>
    <row r="37" spans="1:10" s="442" customFormat="1" ht="21.75" customHeight="1">
      <c r="A37" s="51">
        <v>3</v>
      </c>
      <c r="B37" s="464" t="str">
        <f>'Combain plan'!B31</f>
        <v xml:space="preserve">آبیاری نهال ها توسط تانکر های وزارت زراعت </v>
      </c>
      <c r="C37" s="464" t="str">
        <f>'Combain plan'!C31</f>
        <v>مرتبه</v>
      </c>
      <c r="D37" s="464">
        <f>'Combain plan'!D31</f>
        <v>150000</v>
      </c>
      <c r="E37" s="464">
        <f>'Combain plan'!E31</f>
        <v>70</v>
      </c>
      <c r="F37" s="464">
        <f>'Combain plan'!F31</f>
        <v>5.7142857142857144</v>
      </c>
      <c r="G37" s="464">
        <f>'Combain plan'!G31</f>
        <v>2142.8571428571427</v>
      </c>
      <c r="H37" s="568">
        <f>'Combain plan'!H31</f>
        <v>857142.85714285716</v>
      </c>
      <c r="I37" s="476">
        <f t="shared" si="4"/>
        <v>11520.737327188939</v>
      </c>
      <c r="J37" s="450"/>
    </row>
    <row r="38" spans="1:10" s="442" customFormat="1" ht="21.75" customHeight="1">
      <c r="A38" s="51">
        <v>4</v>
      </c>
      <c r="B38" s="464" t="str">
        <f>'Combain plan'!B32</f>
        <v>چیکدم</v>
      </c>
      <c r="C38" s="464" t="str">
        <f>'Combain plan'!C32</f>
        <v>مترمکعب</v>
      </c>
      <c r="D38" s="464">
        <f>'Combain plan'!D32</f>
        <v>100</v>
      </c>
      <c r="E38" s="464">
        <f>'Combain plan'!E32</f>
        <v>1</v>
      </c>
      <c r="F38" s="464">
        <f>'Combain plan'!F32</f>
        <v>400</v>
      </c>
      <c r="G38" s="464">
        <f>'Combain plan'!G32</f>
        <v>100</v>
      </c>
      <c r="H38" s="568">
        <f>'Combain plan'!H32</f>
        <v>40000</v>
      </c>
      <c r="I38" s="476">
        <f t="shared" si="4"/>
        <v>537.63440860215053</v>
      </c>
      <c r="J38" s="450"/>
    </row>
    <row r="39" spans="1:10" s="442" customFormat="1" ht="21.75" customHeight="1">
      <c r="A39" s="51">
        <v>5</v>
      </c>
      <c r="B39" s="464" t="str">
        <f>'Combain plan'!B33</f>
        <v>ملچ اطراف نهال ها</v>
      </c>
      <c r="C39" s="464" t="str">
        <f>'Combain plan'!C33</f>
        <v>اصله</v>
      </c>
      <c r="D39" s="464">
        <f>'Combain plan'!D33</f>
        <v>565000</v>
      </c>
      <c r="E39" s="464">
        <f>'Combain plan'!E33</f>
        <v>400</v>
      </c>
      <c r="F39" s="464">
        <f>'Combain plan'!F33</f>
        <v>1</v>
      </c>
      <c r="G39" s="464">
        <f>'Combain plan'!G33</f>
        <v>1412.5</v>
      </c>
      <c r="H39" s="568">
        <f>'Combain plan'!H33</f>
        <v>565000</v>
      </c>
      <c r="I39" s="476">
        <f t="shared" si="4"/>
        <v>7594.0860215053754</v>
      </c>
      <c r="J39" s="450"/>
    </row>
    <row r="40" spans="1:10" s="442" customFormat="1" ht="21.75" customHeight="1">
      <c r="A40" s="51">
        <v>6</v>
      </c>
      <c r="B40" s="464" t="str">
        <f>'Combain plan'!B34</f>
        <v>ایجاد قوریه موقت</v>
      </c>
      <c r="C40" s="464" t="str">
        <f>'Combain plan'!C34</f>
        <v>جریب</v>
      </c>
      <c r="D40" s="464">
        <f>'Combain plan'!D34</f>
        <v>13</v>
      </c>
      <c r="E40" s="464">
        <f>'Combain plan'!E34</f>
        <v>1</v>
      </c>
      <c r="F40" s="464">
        <f>'Combain plan'!F34</f>
        <v>26400</v>
      </c>
      <c r="G40" s="464">
        <f>'Combain plan'!G34</f>
        <v>2904</v>
      </c>
      <c r="H40" s="568">
        <f>'Combain plan'!H34</f>
        <v>1161600</v>
      </c>
      <c r="I40" s="476">
        <f t="shared" si="4"/>
        <v>15612.903225806451</v>
      </c>
      <c r="J40" s="450"/>
    </row>
    <row r="41" spans="1:10" s="442" customFormat="1" ht="32.25" customHeight="1">
      <c r="A41" s="51">
        <v>7</v>
      </c>
      <c r="B41" s="464" t="str">
        <f>'Combain plan'!B35</f>
        <v>ناغه گیری نهال های خشک شده توسط نهال تولید شده در خریطه های پلاستکی در ساحه آبریزه</v>
      </c>
      <c r="C41" s="464" t="str">
        <f>'Combain plan'!C35</f>
        <v>اصله</v>
      </c>
      <c r="D41" s="464">
        <f>'Combain plan'!D35</f>
        <v>37750</v>
      </c>
      <c r="E41" s="464">
        <f>'Combain plan'!E35</f>
        <v>50</v>
      </c>
      <c r="F41" s="464">
        <f>'Combain plan'!F35</f>
        <v>8</v>
      </c>
      <c r="G41" s="464">
        <f>'Combain plan'!G35</f>
        <v>755</v>
      </c>
      <c r="H41" s="568">
        <f>'Combain plan'!H35</f>
        <v>302000</v>
      </c>
      <c r="I41" s="476">
        <f t="shared" si="4"/>
        <v>4059.1397849462364</v>
      </c>
      <c r="J41" s="450"/>
    </row>
    <row r="42" spans="1:10" s="442" customFormat="1" ht="21.75" customHeight="1">
      <c r="A42" s="51">
        <v>8</v>
      </c>
      <c r="B42" s="464" t="str">
        <f>'Combain plan'!B36</f>
        <v>آبیاری نهال ناغه گیریه شده در خزان سال یک مرتبه</v>
      </c>
      <c r="C42" s="464" t="str">
        <f>'Combain plan'!C36</f>
        <v>اصله</v>
      </c>
      <c r="D42" s="618">
        <f>'Combain plan'!D36</f>
        <v>37750</v>
      </c>
      <c r="E42" s="464">
        <f>'Combain plan'!E36</f>
        <v>250</v>
      </c>
      <c r="F42" s="464">
        <f>'Combain plan'!F36</f>
        <v>1.6</v>
      </c>
      <c r="G42" s="464">
        <f>'Combain plan'!G36</f>
        <v>151</v>
      </c>
      <c r="H42" s="568">
        <f>'Combain plan'!H36</f>
        <v>60400</v>
      </c>
      <c r="I42" s="476">
        <f t="shared" si="4"/>
        <v>811.82795698924724</v>
      </c>
      <c r="J42" s="450"/>
    </row>
    <row r="43" spans="1:10" ht="26.25" customHeight="1">
      <c r="A43" s="753" t="s">
        <v>256</v>
      </c>
      <c r="B43" s="753"/>
      <c r="C43" s="484"/>
      <c r="D43" s="485"/>
      <c r="E43" s="485"/>
      <c r="F43" s="485"/>
      <c r="G43" s="485">
        <f>SUM(G34:G42)</f>
        <v>56197.357142857145</v>
      </c>
      <c r="H43" s="485">
        <f>SUM(H34:H42)</f>
        <v>22478942.857142858</v>
      </c>
      <c r="I43" s="485">
        <f>SUM(I35:I42)</f>
        <v>302136.32872503833</v>
      </c>
      <c r="J43" s="669">
        <f>H43/H76</f>
        <v>0.24976603306754516</v>
      </c>
    </row>
    <row r="44" spans="1:10" s="451" customFormat="1" ht="32.25" customHeight="1">
      <c r="A44" s="754" t="s">
        <v>248</v>
      </c>
      <c r="B44" s="754"/>
      <c r="C44" s="486"/>
      <c r="D44" s="487"/>
      <c r="E44" s="487"/>
      <c r="F44" s="487"/>
      <c r="G44" s="487"/>
      <c r="H44" s="487"/>
      <c r="I44" s="487"/>
      <c r="J44" s="487"/>
    </row>
    <row r="45" spans="1:10" s="483" customFormat="1" ht="33.75" customHeight="1">
      <c r="A45" s="444" t="s">
        <v>0</v>
      </c>
      <c r="B45" s="444" t="s">
        <v>41</v>
      </c>
      <c r="C45" s="481" t="s">
        <v>2</v>
      </c>
      <c r="D45" s="445" t="s">
        <v>3</v>
      </c>
      <c r="E45" s="445" t="s">
        <v>236</v>
      </c>
      <c r="F45" s="445" t="s">
        <v>190</v>
      </c>
      <c r="G45" s="445" t="s">
        <v>15</v>
      </c>
      <c r="H45" s="445" t="s">
        <v>237</v>
      </c>
      <c r="I45" s="445" t="s">
        <v>192</v>
      </c>
      <c r="J45" s="482" t="s">
        <v>8</v>
      </c>
    </row>
    <row r="46" spans="1:10" s="442" customFormat="1" ht="18" customHeight="1">
      <c r="A46" s="446">
        <v>1</v>
      </c>
      <c r="B46" s="452" t="s">
        <v>244</v>
      </c>
      <c r="C46" s="459" t="s">
        <v>255</v>
      </c>
      <c r="D46" s="449">
        <v>12</v>
      </c>
      <c r="E46" s="449">
        <v>1</v>
      </c>
      <c r="F46" s="460">
        <v>142222</v>
      </c>
      <c r="G46" s="449">
        <f t="shared" ref="G46:G59" si="5">E46*D46*22</f>
        <v>264</v>
      </c>
      <c r="H46" s="461">
        <f t="shared" ref="H46:H59" si="6">F46*E46*D46</f>
        <v>1706664</v>
      </c>
      <c r="I46" s="476">
        <f t="shared" ref="I46:I59" si="7">H46/74.4</f>
        <v>22939.032258064515</v>
      </c>
      <c r="J46" s="450"/>
    </row>
    <row r="47" spans="1:10" s="442" customFormat="1" ht="18" customHeight="1">
      <c r="A47" s="446">
        <v>2</v>
      </c>
      <c r="B47" s="452" t="s">
        <v>246</v>
      </c>
      <c r="C47" s="459" t="s">
        <v>255</v>
      </c>
      <c r="D47" s="449">
        <v>12</v>
      </c>
      <c r="E47" s="449">
        <v>1</v>
      </c>
      <c r="F47" s="460">
        <v>72000</v>
      </c>
      <c r="G47" s="449">
        <f t="shared" si="5"/>
        <v>264</v>
      </c>
      <c r="H47" s="461">
        <f t="shared" si="6"/>
        <v>864000</v>
      </c>
      <c r="I47" s="476">
        <f t="shared" si="7"/>
        <v>11612.903225806451</v>
      </c>
      <c r="J47" s="450"/>
    </row>
    <row r="48" spans="1:10" s="442" customFormat="1" ht="18" customHeight="1">
      <c r="A48" s="446">
        <v>3</v>
      </c>
      <c r="B48" s="452" t="s">
        <v>280</v>
      </c>
      <c r="C48" s="459" t="s">
        <v>255</v>
      </c>
      <c r="D48" s="449">
        <v>12</v>
      </c>
      <c r="E48" s="449">
        <v>1</v>
      </c>
      <c r="F48" s="462">
        <v>90333</v>
      </c>
      <c r="G48" s="449">
        <f t="shared" si="5"/>
        <v>264</v>
      </c>
      <c r="H48" s="461">
        <f t="shared" si="6"/>
        <v>1083996</v>
      </c>
      <c r="I48" s="476">
        <f t="shared" si="7"/>
        <v>14569.838709677419</v>
      </c>
      <c r="J48" s="450"/>
    </row>
    <row r="49" spans="1:11" s="442" customFormat="1" ht="18" customHeight="1">
      <c r="A49" s="446">
        <v>4</v>
      </c>
      <c r="B49" s="452" t="s">
        <v>352</v>
      </c>
      <c r="C49" s="459" t="s">
        <v>255</v>
      </c>
      <c r="D49" s="449">
        <v>12</v>
      </c>
      <c r="E49" s="449">
        <v>1</v>
      </c>
      <c r="F49" s="460">
        <v>30000</v>
      </c>
      <c r="G49" s="449">
        <f t="shared" si="5"/>
        <v>264</v>
      </c>
      <c r="H49" s="462">
        <f t="shared" si="6"/>
        <v>360000</v>
      </c>
      <c r="I49" s="476">
        <f t="shared" si="7"/>
        <v>4838.7096774193542</v>
      </c>
      <c r="J49" s="450"/>
    </row>
    <row r="50" spans="1:11" s="442" customFormat="1" ht="18" customHeight="1">
      <c r="A50" s="446">
        <v>5</v>
      </c>
      <c r="B50" s="452" t="s">
        <v>353</v>
      </c>
      <c r="C50" s="565" t="s">
        <v>255</v>
      </c>
      <c r="D50" s="449">
        <v>12</v>
      </c>
      <c r="E50" s="449">
        <v>1</v>
      </c>
      <c r="F50" s="461">
        <v>49333</v>
      </c>
      <c r="G50" s="449">
        <f t="shared" si="5"/>
        <v>264</v>
      </c>
      <c r="H50" s="462">
        <f t="shared" si="6"/>
        <v>591996</v>
      </c>
      <c r="I50" s="476">
        <f t="shared" si="7"/>
        <v>7956.9354838709669</v>
      </c>
      <c r="J50" s="462"/>
    </row>
    <row r="51" spans="1:11" s="442" customFormat="1" ht="18" customHeight="1">
      <c r="A51" s="446">
        <v>6</v>
      </c>
      <c r="B51" s="452" t="s">
        <v>357</v>
      </c>
      <c r="C51" s="565" t="s">
        <v>255</v>
      </c>
      <c r="D51" s="449">
        <v>12</v>
      </c>
      <c r="E51" s="449">
        <v>1</v>
      </c>
      <c r="F51" s="461">
        <v>83111</v>
      </c>
      <c r="G51" s="449">
        <f t="shared" si="5"/>
        <v>264</v>
      </c>
      <c r="H51" s="462">
        <f t="shared" si="6"/>
        <v>997332</v>
      </c>
      <c r="I51" s="476">
        <f t="shared" si="7"/>
        <v>13404.999999999998</v>
      </c>
      <c r="J51" s="450"/>
    </row>
    <row r="52" spans="1:11" s="442" customFormat="1" ht="18" customHeight="1">
      <c r="A52" s="446">
        <v>7</v>
      </c>
      <c r="B52" s="452" t="s">
        <v>251</v>
      </c>
      <c r="C52" s="459" t="s">
        <v>255</v>
      </c>
      <c r="D52" s="449">
        <v>12</v>
      </c>
      <c r="E52" s="449">
        <v>1</v>
      </c>
      <c r="F52" s="461">
        <v>97333</v>
      </c>
      <c r="G52" s="449">
        <f t="shared" si="5"/>
        <v>264</v>
      </c>
      <c r="H52" s="461">
        <f t="shared" si="6"/>
        <v>1167996</v>
      </c>
      <c r="I52" s="476">
        <f t="shared" si="7"/>
        <v>15698.870967741934</v>
      </c>
      <c r="J52" s="450"/>
    </row>
    <row r="53" spans="1:11" s="442" customFormat="1" ht="18" customHeight="1">
      <c r="A53" s="446">
        <v>8</v>
      </c>
      <c r="B53" s="452" t="s">
        <v>250</v>
      </c>
      <c r="C53" s="459" t="s">
        <v>255</v>
      </c>
      <c r="D53" s="449">
        <v>12</v>
      </c>
      <c r="E53" s="449">
        <v>4</v>
      </c>
      <c r="F53" s="461">
        <v>60667</v>
      </c>
      <c r="G53" s="449">
        <f t="shared" si="5"/>
        <v>1056</v>
      </c>
      <c r="H53" s="461">
        <f t="shared" si="6"/>
        <v>2912016</v>
      </c>
      <c r="I53" s="476">
        <f t="shared" si="7"/>
        <v>39140</v>
      </c>
      <c r="J53" s="517"/>
    </row>
    <row r="54" spans="1:11" s="442" customFormat="1" ht="18" customHeight="1">
      <c r="A54" s="446">
        <v>9</v>
      </c>
      <c r="B54" s="452" t="s">
        <v>333</v>
      </c>
      <c r="C54" s="459" t="s">
        <v>255</v>
      </c>
      <c r="D54" s="449">
        <v>12</v>
      </c>
      <c r="E54" s="449">
        <v>17</v>
      </c>
      <c r="F54" s="461">
        <v>12444</v>
      </c>
      <c r="G54" s="449">
        <f t="shared" si="5"/>
        <v>4488</v>
      </c>
      <c r="H54" s="461">
        <f t="shared" si="6"/>
        <v>2538576</v>
      </c>
      <c r="I54" s="476">
        <f t="shared" si="7"/>
        <v>34120.645161290318</v>
      </c>
      <c r="J54" s="517"/>
    </row>
    <row r="55" spans="1:11" s="442" customFormat="1" ht="18" customHeight="1">
      <c r="A55" s="446">
        <v>10</v>
      </c>
      <c r="B55" s="452" t="s">
        <v>252</v>
      </c>
      <c r="C55" s="459" t="s">
        <v>255</v>
      </c>
      <c r="D55" s="449">
        <v>12</v>
      </c>
      <c r="E55" s="449">
        <v>1</v>
      </c>
      <c r="F55" s="461">
        <v>111556</v>
      </c>
      <c r="G55" s="449">
        <f t="shared" si="5"/>
        <v>264</v>
      </c>
      <c r="H55" s="461">
        <f t="shared" si="6"/>
        <v>1338672</v>
      </c>
      <c r="I55" s="476">
        <f t="shared" si="7"/>
        <v>17992.903225806451</v>
      </c>
      <c r="J55" s="450"/>
    </row>
    <row r="56" spans="1:11" s="442" customFormat="1" ht="18" customHeight="1">
      <c r="A56" s="446">
        <v>11</v>
      </c>
      <c r="B56" s="452" t="s">
        <v>252</v>
      </c>
      <c r="C56" s="459" t="s">
        <v>255</v>
      </c>
      <c r="D56" s="449">
        <v>12</v>
      </c>
      <c r="E56" s="449">
        <v>1</v>
      </c>
      <c r="F56" s="461">
        <v>104444</v>
      </c>
      <c r="G56" s="449">
        <f t="shared" si="5"/>
        <v>264</v>
      </c>
      <c r="H56" s="461">
        <f t="shared" si="6"/>
        <v>1253328</v>
      </c>
      <c r="I56" s="476">
        <f t="shared" si="7"/>
        <v>16845.806451612902</v>
      </c>
      <c r="J56" s="450"/>
    </row>
    <row r="57" spans="1:11" s="442" customFormat="1" ht="18" customHeight="1">
      <c r="A57" s="446">
        <v>12</v>
      </c>
      <c r="B57" s="452" t="s">
        <v>253</v>
      </c>
      <c r="C57" s="459" t="s">
        <v>255</v>
      </c>
      <c r="D57" s="449">
        <v>12</v>
      </c>
      <c r="E57" s="449">
        <v>1</v>
      </c>
      <c r="F57" s="461">
        <v>83111</v>
      </c>
      <c r="G57" s="449">
        <f t="shared" si="5"/>
        <v>264</v>
      </c>
      <c r="H57" s="461">
        <f t="shared" si="6"/>
        <v>997332</v>
      </c>
      <c r="I57" s="476">
        <f t="shared" si="7"/>
        <v>13404.999999999998</v>
      </c>
      <c r="J57" s="450"/>
    </row>
    <row r="58" spans="1:11" s="442" customFormat="1" ht="18" customHeight="1">
      <c r="A58" s="446">
        <v>13</v>
      </c>
      <c r="B58" s="452" t="s">
        <v>254</v>
      </c>
      <c r="C58" s="459" t="s">
        <v>255</v>
      </c>
      <c r="D58" s="449">
        <v>12</v>
      </c>
      <c r="E58" s="449">
        <v>1</v>
      </c>
      <c r="F58" s="462">
        <v>83111</v>
      </c>
      <c r="G58" s="449">
        <f t="shared" si="5"/>
        <v>264</v>
      </c>
      <c r="H58" s="461">
        <f t="shared" si="6"/>
        <v>997332</v>
      </c>
      <c r="I58" s="476">
        <f t="shared" si="7"/>
        <v>13404.999999999998</v>
      </c>
      <c r="J58" s="450"/>
    </row>
    <row r="59" spans="1:11" s="442" customFormat="1" ht="18" customHeight="1">
      <c r="A59" s="446">
        <v>14</v>
      </c>
      <c r="B59" s="452" t="s">
        <v>245</v>
      </c>
      <c r="C59" s="459" t="s">
        <v>255</v>
      </c>
      <c r="D59" s="449">
        <v>12</v>
      </c>
      <c r="E59" s="463">
        <v>1</v>
      </c>
      <c r="F59" s="461">
        <v>12444</v>
      </c>
      <c r="G59" s="449">
        <f t="shared" si="5"/>
        <v>264</v>
      </c>
      <c r="H59" s="461">
        <f t="shared" si="6"/>
        <v>149328</v>
      </c>
      <c r="I59" s="476">
        <f t="shared" si="7"/>
        <v>2007.0967741935483</v>
      </c>
      <c r="J59" s="450"/>
    </row>
    <row r="60" spans="1:11" s="417" customFormat="1" ht="21" customHeight="1">
      <c r="A60" s="753" t="s">
        <v>279</v>
      </c>
      <c r="B60" s="753"/>
      <c r="C60" s="484"/>
      <c r="D60" s="485"/>
      <c r="E60" s="485">
        <f>SUM(E46:E59)</f>
        <v>33</v>
      </c>
      <c r="F60" s="485"/>
      <c r="G60" s="485">
        <f>SUM(G46:G59)</f>
        <v>8712</v>
      </c>
      <c r="H60" s="485">
        <f>SUM(H46:H59)</f>
        <v>16958568</v>
      </c>
      <c r="I60" s="485">
        <f>SUM(I46:I59)</f>
        <v>227937.74193548388</v>
      </c>
      <c r="J60" s="669">
        <f>H60/H76</f>
        <v>0.1884285343303097</v>
      </c>
    </row>
    <row r="61" spans="1:11" s="451" customFormat="1" ht="24.75" customHeight="1">
      <c r="A61" s="754" t="s">
        <v>249</v>
      </c>
      <c r="B61" s="754"/>
      <c r="C61" s="754"/>
      <c r="D61" s="754"/>
      <c r="E61" s="754"/>
      <c r="F61" s="754"/>
      <c r="G61" s="754"/>
      <c r="H61" s="754"/>
      <c r="I61" s="754"/>
      <c r="J61" s="754"/>
    </row>
    <row r="62" spans="1:11" s="417" customFormat="1" ht="36.75" customHeight="1">
      <c r="A62" s="444" t="s">
        <v>0</v>
      </c>
      <c r="B62" s="444" t="s">
        <v>41</v>
      </c>
      <c r="C62" s="481" t="s">
        <v>2</v>
      </c>
      <c r="D62" s="445" t="s">
        <v>3</v>
      </c>
      <c r="E62" s="445" t="s">
        <v>236</v>
      </c>
      <c r="F62" s="445" t="s">
        <v>190</v>
      </c>
      <c r="G62" s="445" t="s">
        <v>15</v>
      </c>
      <c r="H62" s="445" t="s">
        <v>237</v>
      </c>
      <c r="I62" s="445" t="s">
        <v>192</v>
      </c>
      <c r="J62" s="482" t="s">
        <v>8</v>
      </c>
    </row>
    <row r="63" spans="1:11" s="442" customFormat="1" ht="18.75" customHeight="1">
      <c r="A63" s="447">
        <v>1</v>
      </c>
      <c r="B63" s="562" t="s">
        <v>258</v>
      </c>
      <c r="C63" s="563" t="s">
        <v>264</v>
      </c>
      <c r="D63" s="449">
        <v>200</v>
      </c>
      <c r="E63" s="462"/>
      <c r="F63" s="462">
        <v>1000</v>
      </c>
      <c r="G63" s="166">
        <f>H63/100*10/400</f>
        <v>50</v>
      </c>
      <c r="H63" s="166">
        <f t="shared" ref="H63:H70" si="8">F63*D63</f>
        <v>200000</v>
      </c>
      <c r="I63" s="564">
        <f>H63/74.4</f>
        <v>2688.1720430107525</v>
      </c>
      <c r="J63" s="450"/>
      <c r="K63" s="462">
        <v>1000</v>
      </c>
    </row>
    <row r="64" spans="1:11" s="442" customFormat="1" ht="18.75" customHeight="1">
      <c r="A64" s="447">
        <v>2</v>
      </c>
      <c r="B64" s="569" t="s">
        <v>260</v>
      </c>
      <c r="C64" s="459" t="s">
        <v>259</v>
      </c>
      <c r="D64" s="463">
        <v>30</v>
      </c>
      <c r="E64" s="461"/>
      <c r="F64" s="461">
        <v>500</v>
      </c>
      <c r="G64" s="623">
        <f t="shared" ref="G64:G74" si="9">H64/100*10/400</f>
        <v>3.75</v>
      </c>
      <c r="H64" s="623">
        <f t="shared" si="8"/>
        <v>15000</v>
      </c>
      <c r="I64" s="624">
        <f t="shared" ref="I64:I74" si="10">H64/74.4</f>
        <v>201.61290322580643</v>
      </c>
      <c r="J64" s="625"/>
      <c r="K64" s="621">
        <v>500</v>
      </c>
    </row>
    <row r="65" spans="1:17" s="442" customFormat="1" ht="18.75" customHeight="1">
      <c r="A65" s="447">
        <v>3</v>
      </c>
      <c r="B65" s="569" t="s">
        <v>265</v>
      </c>
      <c r="C65" s="459" t="s">
        <v>270</v>
      </c>
      <c r="D65" s="463">
        <v>1000</v>
      </c>
      <c r="E65" s="461"/>
      <c r="F65" s="461">
        <v>60</v>
      </c>
      <c r="G65" s="623">
        <f t="shared" si="9"/>
        <v>15</v>
      </c>
      <c r="H65" s="623">
        <f t="shared" si="8"/>
        <v>60000</v>
      </c>
      <c r="I65" s="624">
        <f t="shared" si="10"/>
        <v>806.45161290322574</v>
      </c>
      <c r="J65" s="625"/>
      <c r="K65" s="462">
        <v>60</v>
      </c>
    </row>
    <row r="66" spans="1:17" s="442" customFormat="1" ht="18.75" customHeight="1">
      <c r="A66" s="447">
        <v>4</v>
      </c>
      <c r="B66" s="569" t="s">
        <v>266</v>
      </c>
      <c r="C66" s="459" t="s">
        <v>270</v>
      </c>
      <c r="D66" s="463">
        <v>10000</v>
      </c>
      <c r="E66" s="461"/>
      <c r="F66" s="461">
        <v>60</v>
      </c>
      <c r="G66" s="623">
        <f t="shared" si="9"/>
        <v>150</v>
      </c>
      <c r="H66" s="623">
        <f t="shared" si="8"/>
        <v>600000</v>
      </c>
      <c r="I66" s="624">
        <f t="shared" si="10"/>
        <v>8064.5161290322576</v>
      </c>
      <c r="J66" s="625"/>
      <c r="K66" s="462">
        <v>60</v>
      </c>
    </row>
    <row r="67" spans="1:17" s="442" customFormat="1" ht="18.75" customHeight="1">
      <c r="A67" s="447">
        <v>5</v>
      </c>
      <c r="B67" s="459" t="s">
        <v>261</v>
      </c>
      <c r="C67" s="459" t="s">
        <v>271</v>
      </c>
      <c r="D67" s="463">
        <v>30</v>
      </c>
      <c r="E67" s="461"/>
      <c r="F67" s="461">
        <v>2000</v>
      </c>
      <c r="G67" s="623">
        <f t="shared" si="9"/>
        <v>15</v>
      </c>
      <c r="H67" s="623">
        <f t="shared" si="8"/>
        <v>60000</v>
      </c>
      <c r="I67" s="624">
        <f t="shared" si="10"/>
        <v>806.45161290322574</v>
      </c>
      <c r="J67" s="625"/>
      <c r="K67" s="462">
        <v>2000</v>
      </c>
    </row>
    <row r="68" spans="1:17" s="442" customFormat="1" ht="18.75" customHeight="1">
      <c r="A68" s="447">
        <v>6</v>
      </c>
      <c r="B68" s="570" t="s">
        <v>262</v>
      </c>
      <c r="C68" s="459" t="s">
        <v>272</v>
      </c>
      <c r="D68" s="463">
        <v>5</v>
      </c>
      <c r="E68" s="461"/>
      <c r="F68" s="461">
        <v>12000</v>
      </c>
      <c r="G68" s="623">
        <f t="shared" si="9"/>
        <v>15</v>
      </c>
      <c r="H68" s="623">
        <f>F68*D68</f>
        <v>60000</v>
      </c>
      <c r="I68" s="624">
        <f t="shared" si="10"/>
        <v>806.45161290322574</v>
      </c>
      <c r="J68" s="625"/>
      <c r="K68" s="621">
        <v>12000</v>
      </c>
    </row>
    <row r="69" spans="1:17" s="442" customFormat="1" ht="18.75" customHeight="1">
      <c r="A69" s="447">
        <v>7</v>
      </c>
      <c r="B69" s="569" t="s">
        <v>263</v>
      </c>
      <c r="C69" s="459" t="s">
        <v>342</v>
      </c>
      <c r="D69" s="463">
        <v>6</v>
      </c>
      <c r="E69" s="461"/>
      <c r="F69" s="461">
        <v>20000</v>
      </c>
      <c r="G69" s="623">
        <f t="shared" si="9"/>
        <v>30</v>
      </c>
      <c r="H69" s="623">
        <f t="shared" si="8"/>
        <v>120000</v>
      </c>
      <c r="I69" s="624">
        <f t="shared" si="10"/>
        <v>1612.9032258064515</v>
      </c>
      <c r="J69" s="625"/>
      <c r="K69" s="621">
        <v>20000</v>
      </c>
    </row>
    <row r="70" spans="1:17" s="442" customFormat="1" ht="18.75" customHeight="1">
      <c r="A70" s="447">
        <v>8</v>
      </c>
      <c r="B70" s="570" t="s">
        <v>267</v>
      </c>
      <c r="C70" s="459" t="s">
        <v>104</v>
      </c>
      <c r="D70" s="463">
        <v>100</v>
      </c>
      <c r="E70" s="461"/>
      <c r="F70" s="461">
        <v>250</v>
      </c>
      <c r="G70" s="623">
        <f t="shared" si="9"/>
        <v>6.25</v>
      </c>
      <c r="H70" s="623">
        <f t="shared" si="8"/>
        <v>25000</v>
      </c>
      <c r="I70" s="624">
        <f t="shared" si="10"/>
        <v>336.02150537634407</v>
      </c>
      <c r="J70" s="625"/>
      <c r="K70" s="621">
        <v>250</v>
      </c>
    </row>
    <row r="71" spans="1:17" s="442" customFormat="1" ht="18.75" customHeight="1">
      <c r="A71" s="447">
        <v>9</v>
      </c>
      <c r="B71" s="569" t="s">
        <v>268</v>
      </c>
      <c r="C71" s="459" t="s">
        <v>272</v>
      </c>
      <c r="D71" s="463">
        <v>8</v>
      </c>
      <c r="E71" s="461"/>
      <c r="F71" s="461">
        <v>49000</v>
      </c>
      <c r="G71" s="623">
        <f t="shared" si="9"/>
        <v>98</v>
      </c>
      <c r="H71" s="623">
        <f>F71*D71</f>
        <v>392000</v>
      </c>
      <c r="I71" s="624">
        <f t="shared" si="10"/>
        <v>5268.8172043010745</v>
      </c>
      <c r="J71" s="625"/>
      <c r="K71" s="462">
        <v>49000</v>
      </c>
    </row>
    <row r="72" spans="1:17" s="442" customFormat="1" ht="18.75" customHeight="1">
      <c r="A72" s="447">
        <v>10</v>
      </c>
      <c r="B72" s="569" t="s">
        <v>334</v>
      </c>
      <c r="C72" s="459" t="s">
        <v>335</v>
      </c>
      <c r="D72" s="463">
        <v>1</v>
      </c>
      <c r="E72" s="461"/>
      <c r="F72" s="461">
        <v>200000</v>
      </c>
      <c r="G72" s="623">
        <f t="shared" si="9"/>
        <v>50</v>
      </c>
      <c r="H72" s="623">
        <f>F72*D72</f>
        <v>200000</v>
      </c>
      <c r="I72" s="624">
        <f t="shared" si="10"/>
        <v>2688.1720430107525</v>
      </c>
      <c r="J72" s="625"/>
      <c r="K72" s="462">
        <v>200000</v>
      </c>
    </row>
    <row r="73" spans="1:17" s="442" customFormat="1" ht="18.75" customHeight="1">
      <c r="A73" s="447">
        <v>11</v>
      </c>
      <c r="B73" s="570" t="s">
        <v>269</v>
      </c>
      <c r="C73" s="459" t="s">
        <v>270</v>
      </c>
      <c r="D73" s="463">
        <v>50</v>
      </c>
      <c r="E73" s="461"/>
      <c r="F73" s="461">
        <v>2500</v>
      </c>
      <c r="G73" s="623">
        <f t="shared" si="9"/>
        <v>31.25</v>
      </c>
      <c r="H73" s="623">
        <f>F73*D73</f>
        <v>125000</v>
      </c>
      <c r="I73" s="624">
        <f t="shared" si="10"/>
        <v>1680.1075268817203</v>
      </c>
      <c r="J73" s="625"/>
      <c r="K73" s="462">
        <v>2500</v>
      </c>
    </row>
    <row r="74" spans="1:17" s="442" customFormat="1" ht="18.75" customHeight="1">
      <c r="A74" s="447">
        <v>12</v>
      </c>
      <c r="B74" s="570" t="s">
        <v>287</v>
      </c>
      <c r="C74" s="459" t="s">
        <v>343</v>
      </c>
      <c r="D74" s="463">
        <v>1</v>
      </c>
      <c r="E74" s="461"/>
      <c r="F74" s="626">
        <v>1695022</v>
      </c>
      <c r="G74" s="623">
        <f t="shared" si="9"/>
        <v>423.75550000000004</v>
      </c>
      <c r="H74" s="623">
        <f>F74*D74</f>
        <v>1695022</v>
      </c>
      <c r="I74" s="624">
        <f t="shared" si="10"/>
        <v>22782.553763440857</v>
      </c>
      <c r="J74" s="625"/>
      <c r="K74" s="462">
        <v>1238322.48</v>
      </c>
    </row>
    <row r="75" spans="1:17" s="442" customFormat="1" ht="22.5" customHeight="1">
      <c r="A75" s="759" t="s">
        <v>326</v>
      </c>
      <c r="B75" s="759"/>
      <c r="C75" s="465"/>
      <c r="D75" s="466"/>
      <c r="E75" s="467"/>
      <c r="F75" s="215"/>
      <c r="G75" s="215">
        <f>SUM(G63:G73)</f>
        <v>464.25</v>
      </c>
      <c r="H75" s="215">
        <f>SUM(H63:H74)</f>
        <v>3552022</v>
      </c>
      <c r="I75" s="468">
        <f>SUM(I63:I74)</f>
        <v>47742.231182795687</v>
      </c>
      <c r="J75" s="670">
        <f>H75/H76</f>
        <v>3.9466911319930749E-2</v>
      </c>
    </row>
    <row r="76" spans="1:17" s="442" customFormat="1" ht="22.5" customHeight="1">
      <c r="A76" s="758" t="s">
        <v>274</v>
      </c>
      <c r="B76" s="758"/>
      <c r="C76" s="390"/>
      <c r="D76" s="469"/>
      <c r="E76" s="389"/>
      <c r="F76" s="470"/>
      <c r="G76" s="573">
        <f>G75+G43+G31+G19+G60+G9</f>
        <v>139349.77380952382</v>
      </c>
      <c r="H76" s="573">
        <f>H75+H43+H31+H19+H60+H9</f>
        <v>89999999.523809522</v>
      </c>
      <c r="I76" s="470"/>
      <c r="J76" s="471"/>
    </row>
    <row r="77" spans="1:17" ht="22.5" customHeight="1">
      <c r="A77" s="760" t="s">
        <v>275</v>
      </c>
      <c r="B77" s="760"/>
      <c r="C77" s="522"/>
      <c r="D77" s="522"/>
      <c r="E77" s="522"/>
      <c r="F77" s="522"/>
      <c r="G77" s="574"/>
      <c r="H77" s="628">
        <f>H76/74.4</f>
        <v>1209677.4129544289</v>
      </c>
      <c r="I77" s="508"/>
      <c r="J77" s="509"/>
    </row>
    <row r="78" spans="1:17" ht="36.75" customHeight="1">
      <c r="A78" s="334" t="s">
        <v>346</v>
      </c>
      <c r="B78" s="334"/>
      <c r="C78" s="334"/>
      <c r="D78" s="17"/>
      <c r="E78" s="17" t="s">
        <v>340</v>
      </c>
      <c r="F78" s="17"/>
      <c r="G78" s="17"/>
      <c r="H78" s="17"/>
      <c r="I78" s="515"/>
      <c r="J78" s="515"/>
      <c r="K78" s="142"/>
      <c r="L78" s="17"/>
      <c r="M78" s="224"/>
      <c r="N78" s="406"/>
      <c r="O78" s="404"/>
      <c r="P78" s="378"/>
      <c r="Q78" s="378"/>
    </row>
    <row r="79" spans="1:17" ht="18.75">
      <c r="A79" s="145" t="s">
        <v>273</v>
      </c>
      <c r="B79" s="146"/>
      <c r="C79" s="335" t="s">
        <v>21</v>
      </c>
      <c r="D79" s="12"/>
      <c r="E79" s="335" t="s">
        <v>355</v>
      </c>
      <c r="G79" s="170"/>
      <c r="H79" s="170" t="s">
        <v>22</v>
      </c>
      <c r="I79" s="575"/>
      <c r="J79" s="516"/>
      <c r="K79" s="170"/>
      <c r="L79" s="11"/>
      <c r="M79" s="224"/>
      <c r="N79" s="406"/>
      <c r="O79" s="409"/>
      <c r="P79" s="410"/>
      <c r="Q79" s="378"/>
    </row>
    <row r="80" spans="1:17" ht="24" customHeight="1">
      <c r="A80" s="337"/>
      <c r="B80" s="338"/>
      <c r="C80" s="337" t="s">
        <v>116</v>
      </c>
      <c r="D80" s="337"/>
      <c r="E80" s="142" t="s">
        <v>356</v>
      </c>
      <c r="G80" s="410"/>
      <c r="H80" s="410" t="s">
        <v>24</v>
      </c>
      <c r="I80" s="341"/>
      <c r="J80" s="341" t="s">
        <v>44</v>
      </c>
      <c r="K80" s="340"/>
      <c r="L80" s="341" t="s">
        <v>44</v>
      </c>
      <c r="M80" s="224"/>
      <c r="N80" s="406"/>
      <c r="O80" s="410"/>
      <c r="P80" s="410"/>
      <c r="Q80" s="410"/>
    </row>
    <row r="81" spans="1:17" ht="29.25" customHeight="1">
      <c r="A81" s="408"/>
      <c r="B81" s="408"/>
      <c r="C81" s="408"/>
      <c r="D81" s="408"/>
      <c r="E81" s="408"/>
      <c r="F81" s="408"/>
      <c r="G81" s="408"/>
      <c r="H81" s="408"/>
      <c r="I81" s="408"/>
      <c r="J81" s="415"/>
      <c r="K81" s="409"/>
      <c r="L81" s="413"/>
      <c r="M81" s="406"/>
      <c r="N81" s="383"/>
      <c r="O81" s="383"/>
      <c r="P81" s="378"/>
      <c r="Q81" s="378"/>
    </row>
    <row r="82" spans="1:17" ht="40.5" customHeight="1">
      <c r="A82" s="407"/>
      <c r="B82" s="757"/>
      <c r="C82" s="757"/>
      <c r="D82" s="414"/>
      <c r="E82" s="335"/>
      <c r="F82" s="335"/>
      <c r="G82" s="509">
        <f>140000/9/22</f>
        <v>707.07070707070704</v>
      </c>
      <c r="H82" s="622">
        <f>90000000-H76</f>
        <v>0.4761904776096344</v>
      </c>
      <c r="I82" s="417"/>
      <c r="J82" s="411"/>
      <c r="K82" s="411"/>
      <c r="L82" s="417"/>
      <c r="M82" s="406"/>
      <c r="N82" s="422"/>
      <c r="O82" s="406"/>
      <c r="P82" s="383"/>
      <c r="Q82" s="383"/>
    </row>
    <row r="83" spans="1:17" ht="51.75" customHeight="1">
      <c r="A83" s="756"/>
      <c r="B83" s="756"/>
      <c r="C83" s="335"/>
      <c r="D83" s="335"/>
      <c r="E83" s="417"/>
      <c r="F83" s="417"/>
      <c r="G83" s="733"/>
      <c r="H83" s="733"/>
      <c r="I83" s="417"/>
      <c r="J83" s="766"/>
      <c r="K83" s="766"/>
      <c r="L83" s="417"/>
      <c r="M83" s="417"/>
      <c r="N83" s="732"/>
      <c r="O83" s="732"/>
      <c r="P83" s="732"/>
      <c r="Q83" s="383"/>
    </row>
    <row r="84" spans="1:17" ht="22.5" customHeight="1">
      <c r="A84" s="423"/>
      <c r="B84" s="424"/>
      <c r="C84" s="735"/>
      <c r="D84" s="735"/>
      <c r="E84" s="335"/>
      <c r="F84" s="417"/>
      <c r="G84" s="765">
        <f>90000000-H76</f>
        <v>0.4761904776096344</v>
      </c>
      <c r="H84" s="766"/>
      <c r="I84" s="417"/>
      <c r="J84" s="411"/>
      <c r="K84" s="411"/>
      <c r="L84" s="417"/>
      <c r="M84" s="417"/>
      <c r="N84" s="417"/>
      <c r="O84" s="417"/>
      <c r="P84" s="417"/>
      <c r="Q84" s="383"/>
    </row>
    <row r="85" spans="1:17" s="381" customFormat="1" ht="31.5" customHeight="1">
      <c r="A85" s="417"/>
      <c r="B85" s="409"/>
      <c r="C85" s="735"/>
      <c r="D85" s="735"/>
      <c r="E85" s="410"/>
      <c r="F85" s="620"/>
      <c r="G85" s="733"/>
      <c r="H85" s="733"/>
      <c r="I85" s="410"/>
      <c r="J85" s="733"/>
      <c r="K85" s="733"/>
      <c r="L85" s="410"/>
      <c r="M85" s="412"/>
      <c r="N85" s="412"/>
      <c r="O85" s="410"/>
      <c r="P85" s="385"/>
      <c r="Q85" s="385"/>
    </row>
    <row r="86" spans="1:17" ht="29.25" customHeight="1">
      <c r="A86" s="407"/>
      <c r="B86" s="407"/>
      <c r="C86" s="407"/>
      <c r="D86" s="413"/>
      <c r="E86" s="413"/>
      <c r="F86" s="413"/>
      <c r="G86" s="620"/>
      <c r="H86" s="410"/>
      <c r="I86" s="409"/>
      <c r="J86" s="407"/>
      <c r="K86" s="413"/>
      <c r="L86" s="406"/>
      <c r="M86" s="383"/>
      <c r="N86" s="383"/>
      <c r="O86" s="378"/>
    </row>
    <row r="87" spans="1:17" s="409" customFormat="1" ht="26.25" customHeight="1">
      <c r="A87" s="755"/>
      <c r="B87" s="755"/>
      <c r="C87" s="755"/>
      <c r="D87" s="413"/>
      <c r="E87" s="413"/>
      <c r="F87" s="413"/>
      <c r="G87" s="413"/>
      <c r="H87" s="413"/>
      <c r="J87" s="407"/>
      <c r="L87" s="413"/>
    </row>
    <row r="88" spans="1:17" s="417" customFormat="1" ht="42" customHeight="1">
      <c r="A88" s="145"/>
      <c r="B88" s="423"/>
      <c r="C88" s="335"/>
      <c r="D88" s="472"/>
      <c r="E88" s="335"/>
      <c r="F88" s="335"/>
      <c r="G88" s="413"/>
      <c r="H88" s="413"/>
      <c r="J88" s="411"/>
      <c r="K88" s="411"/>
    </row>
    <row r="89" spans="1:17" s="410" customFormat="1" ht="35.25" customHeight="1">
      <c r="B89" s="425"/>
      <c r="G89" s="417"/>
      <c r="H89" s="411"/>
    </row>
    <row r="90" spans="1:17" ht="18.75">
      <c r="G90" s="410"/>
      <c r="H90" s="410"/>
    </row>
    <row r="92" spans="1:17">
      <c r="G92" s="378">
        <f>2000000*68.34</f>
        <v>136680000</v>
      </c>
      <c r="H92" s="473">
        <f>2000000-I77</f>
        <v>2000000</v>
      </c>
    </row>
    <row r="93" spans="1:17">
      <c r="E93" s="378">
        <v>6826000</v>
      </c>
    </row>
    <row r="94" spans="1:17">
      <c r="E94" s="378">
        <f>E93-G94</f>
        <v>-39854000.476190478</v>
      </c>
      <c r="G94" s="474">
        <f>G92-H76</f>
        <v>46680000.476190478</v>
      </c>
    </row>
  </sheetData>
  <mergeCells count="29">
    <mergeCell ref="A1:J1"/>
    <mergeCell ref="A2:J2"/>
    <mergeCell ref="A3:J3"/>
    <mergeCell ref="N83:P83"/>
    <mergeCell ref="J85:K85"/>
    <mergeCell ref="C84:D84"/>
    <mergeCell ref="C85:D85"/>
    <mergeCell ref="G84:H84"/>
    <mergeCell ref="G85:H85"/>
    <mergeCell ref="J83:K83"/>
    <mergeCell ref="A10:B10"/>
    <mergeCell ref="A19:B19"/>
    <mergeCell ref="A31:B31"/>
    <mergeCell ref="A44:B44"/>
    <mergeCell ref="A5:B5"/>
    <mergeCell ref="A9:B9"/>
    <mergeCell ref="A60:B60"/>
    <mergeCell ref="A20:B20"/>
    <mergeCell ref="A32:J32"/>
    <mergeCell ref="A87:C87"/>
    <mergeCell ref="G83:H83"/>
    <mergeCell ref="A83:B83"/>
    <mergeCell ref="B82:C82"/>
    <mergeCell ref="A43:B43"/>
    <mergeCell ref="A76:B76"/>
    <mergeCell ref="A75:B75"/>
    <mergeCell ref="A77:B77"/>
    <mergeCell ref="A61:J61"/>
    <mergeCell ref="A34:B34"/>
  </mergeCells>
  <printOptions horizontalCentered="1"/>
  <pageMargins left="0.25" right="0.25" top="0.56999999999999995" bottom="0.28000000000000003" header="0.38" footer="0.23"/>
  <pageSetup scale="56" orientation="landscape" r:id="rId1"/>
  <headerFooter>
    <oddFooter>&amp;C1</oddFooter>
  </headerFooter>
  <rowBreaks count="1" manualBreakCount="1">
    <brk id="38" max="9" man="1"/>
  </rowBreaks>
  <ignoredErrors>
    <ignoredError sqref="H31" formula="1"/>
  </ignoredError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XFD79"/>
  <sheetViews>
    <sheetView showGridLines="0" rightToLeft="1" view="pageBreakPreview" zoomScale="60" zoomScaleNormal="40" zoomScalePageLayoutView="55" workbookViewId="0">
      <pane ySplit="2" topLeftCell="A63" activePane="bottomLeft" state="frozen"/>
      <selection pane="bottomLeft" activeCell="A73" sqref="A73:E73"/>
    </sheetView>
  </sheetViews>
  <sheetFormatPr defaultColWidth="9.140625" defaultRowHeight="15.75"/>
  <cols>
    <col min="1" max="1" width="14.42578125" style="236" customWidth="1"/>
    <col min="2" max="2" width="12.140625" style="236" customWidth="1"/>
    <col min="3" max="3" width="20.5703125" style="236" customWidth="1"/>
    <col min="4" max="4" width="63.42578125" style="237" customWidth="1"/>
    <col min="5" max="5" width="11.5703125" style="23" customWidth="1"/>
    <col min="6" max="6" width="16.28515625" style="22" customWidth="1"/>
    <col min="7" max="7" width="19" style="22" customWidth="1"/>
    <col min="8" max="8" width="22.28515625" style="27" customWidth="1"/>
    <col min="9" max="9" width="14.5703125" style="28" customWidth="1"/>
    <col min="10" max="10" width="14.28515625" style="28" customWidth="1"/>
    <col min="11" max="11" width="22.42578125" style="28" customWidth="1"/>
    <col min="12" max="12" width="12.42578125" style="28" customWidth="1"/>
    <col min="13" max="13" width="14.5703125" style="28" customWidth="1"/>
    <col min="14" max="14" width="18" style="49" customWidth="1"/>
    <col min="15" max="15" width="17.28515625" style="22" customWidth="1"/>
    <col min="16" max="16384" width="9.140625" style="23"/>
  </cols>
  <sheetData>
    <row r="1" spans="1:16384" ht="45" customHeight="1">
      <c r="A1" s="783" t="s">
        <v>327</v>
      </c>
      <c r="B1" s="783"/>
      <c r="C1" s="783"/>
      <c r="D1" s="783"/>
      <c r="E1" s="783"/>
      <c r="F1" s="783"/>
      <c r="G1" s="783"/>
      <c r="H1" s="783"/>
      <c r="I1" s="784"/>
      <c r="J1" s="784"/>
      <c r="K1" s="784"/>
      <c r="L1" s="784"/>
      <c r="M1" s="784"/>
      <c r="N1" s="784"/>
      <c r="O1" s="783"/>
    </row>
    <row r="2" spans="1:16384" ht="37.5" customHeight="1">
      <c r="A2" s="248" t="s">
        <v>305</v>
      </c>
      <c r="B2" s="249" t="s">
        <v>306</v>
      </c>
      <c r="C2" s="249" t="s">
        <v>307</v>
      </c>
      <c r="D2" s="250" t="s">
        <v>41</v>
      </c>
      <c r="E2" s="251" t="s">
        <v>2</v>
      </c>
      <c r="F2" s="252" t="s">
        <v>3</v>
      </c>
      <c r="G2" s="252" t="s">
        <v>190</v>
      </c>
      <c r="H2" s="252" t="s">
        <v>308</v>
      </c>
      <c r="I2" s="253" t="s">
        <v>309</v>
      </c>
      <c r="J2" s="253" t="s">
        <v>310</v>
      </c>
      <c r="K2" s="254" t="s">
        <v>311</v>
      </c>
      <c r="L2" s="768" t="s">
        <v>313</v>
      </c>
      <c r="M2" s="768"/>
      <c r="N2" s="255" t="s">
        <v>312</v>
      </c>
      <c r="O2" s="256" t="s">
        <v>315</v>
      </c>
    </row>
    <row r="3" spans="1:16384" ht="36" customHeight="1">
      <c r="A3" s="785" t="str">
        <f>'Financial Plan 1397'!A5:B5</f>
        <v>الف: بخش ساختمانی</v>
      </c>
      <c r="B3" s="785"/>
      <c r="C3" s="785"/>
      <c r="D3" s="785"/>
      <c r="E3" s="257"/>
      <c r="F3" s="258"/>
      <c r="G3" s="259" t="s">
        <v>316</v>
      </c>
      <c r="H3" s="258"/>
      <c r="I3" s="258"/>
      <c r="J3" s="258"/>
      <c r="K3" s="258"/>
      <c r="L3" s="258" t="s">
        <v>255</v>
      </c>
      <c r="M3" s="258" t="s">
        <v>314</v>
      </c>
      <c r="N3" s="259"/>
      <c r="O3" s="258"/>
    </row>
    <row r="4" spans="1:16384" s="24" customFormat="1" ht="33" customHeight="1">
      <c r="A4" s="247" t="s">
        <v>321</v>
      </c>
      <c r="B4" s="247" t="s">
        <v>321</v>
      </c>
      <c r="C4" s="627" t="s">
        <v>360</v>
      </c>
      <c r="D4" s="551" t="str">
        <f>'Financial Plan 1397'!B6</f>
        <v>اعمار شبکه آبیاری قلعه مسلم</v>
      </c>
      <c r="E4" s="549" t="str">
        <f>'Financial Plan 1397'!C6</f>
        <v>هکتار</v>
      </c>
      <c r="F4" s="549">
        <f>'Financial Plan 1397'!D6</f>
        <v>260</v>
      </c>
      <c r="G4" s="550">
        <f>'Financial Plan 1397'!F6</f>
        <v>65000</v>
      </c>
      <c r="H4" s="550">
        <f>'Financial Plan 1397'!H6</f>
        <v>16900000</v>
      </c>
      <c r="I4" s="260">
        <v>43565</v>
      </c>
      <c r="J4" s="260">
        <v>40430</v>
      </c>
      <c r="K4" s="261" t="s">
        <v>317</v>
      </c>
      <c r="L4" s="262">
        <v>5</v>
      </c>
      <c r="M4" s="263">
        <f>'Financial Plan 1397'!G6</f>
        <v>31200</v>
      </c>
      <c r="N4" s="264">
        <f t="shared" ref="N4:N6" si="0">M4*7</f>
        <v>218400</v>
      </c>
      <c r="O4" s="265"/>
    </row>
    <row r="5" spans="1:16384" s="24" customFormat="1" ht="48" customHeight="1">
      <c r="A5" s="247" t="s">
        <v>321</v>
      </c>
      <c r="B5" s="247" t="s">
        <v>321</v>
      </c>
      <c r="C5" s="627" t="s">
        <v>361</v>
      </c>
      <c r="D5" s="619" t="str">
        <f>'Financial Plan 1397'!B7</f>
        <v>اعمار سیستم برق سولری برای 3 شبکه آبیاری ( قلعه مسلم ، تنگی غارو و کوهای اطراف شهرک منشی میرغلام)</v>
      </c>
      <c r="E5" s="549" t="str">
        <f>'Financial Plan 1397'!C7</f>
        <v>برج سولری</v>
      </c>
      <c r="F5" s="549">
        <f>'Financial Plan 1397'!D7</f>
        <v>3</v>
      </c>
      <c r="G5" s="550">
        <f>'Financial Plan 1397'!F7</f>
        <v>3800000</v>
      </c>
      <c r="H5" s="550">
        <f>'Financial Plan 1397'!H7</f>
        <v>11400000</v>
      </c>
      <c r="I5" s="260">
        <v>43424</v>
      </c>
      <c r="J5" s="260">
        <v>43570</v>
      </c>
      <c r="K5" s="261" t="s">
        <v>317</v>
      </c>
      <c r="L5" s="262">
        <v>2</v>
      </c>
      <c r="M5" s="263">
        <f>'Financial Plan 1397'!G7</f>
        <v>2250</v>
      </c>
      <c r="N5" s="264">
        <f t="shared" si="0"/>
        <v>15750</v>
      </c>
      <c r="O5" s="265"/>
    </row>
    <row r="6" spans="1:16384" s="24" customFormat="1" ht="31.5" customHeight="1">
      <c r="A6" s="247"/>
      <c r="B6" s="247"/>
      <c r="C6" s="627" t="s">
        <v>363</v>
      </c>
      <c r="D6" s="551" t="str">
        <f>'Financial Plan 1397'!B8</f>
        <v>اعمار یک برج برق شبکه آبیاری بینی حصار</v>
      </c>
      <c r="E6" s="549" t="str">
        <f>'Financial Plan 1397'!C8</f>
        <v>برج</v>
      </c>
      <c r="F6" s="549">
        <f>'Financial Plan 1397'!D8</f>
        <v>1</v>
      </c>
      <c r="G6" s="550">
        <f>'Financial Plan 1397'!F8</f>
        <v>2500000</v>
      </c>
      <c r="H6" s="550">
        <f>'Financial Plan 1397'!H8</f>
        <v>2500000</v>
      </c>
      <c r="I6" s="260"/>
      <c r="J6" s="260"/>
      <c r="K6" s="261" t="s">
        <v>317</v>
      </c>
      <c r="L6" s="262">
        <v>2</v>
      </c>
      <c r="M6" s="263">
        <f>'Financial Plan 1397'!G8</f>
        <v>500</v>
      </c>
      <c r="N6" s="264">
        <f t="shared" si="0"/>
        <v>3500</v>
      </c>
      <c r="O6" s="265"/>
    </row>
    <row r="7" spans="1:16384" s="29" customFormat="1" ht="29.25" customHeight="1">
      <c r="A7" s="767" t="str">
        <f>'Financial Plan 1397'!A9:B9</f>
        <v>مجموع مصارف فعالیت های ساختمانی</v>
      </c>
      <c r="B7" s="767"/>
      <c r="C7" s="767"/>
      <c r="D7" s="767"/>
      <c r="E7" s="767"/>
      <c r="F7" s="559"/>
      <c r="G7" s="559"/>
      <c r="H7" s="560">
        <f>SUM(H4:H6)</f>
        <v>30800000</v>
      </c>
      <c r="I7" s="559"/>
      <c r="J7" s="559"/>
      <c r="K7" s="559"/>
      <c r="L7" s="560">
        <f>SUM(L4:L5)</f>
        <v>7</v>
      </c>
      <c r="M7" s="560">
        <f>SUM(M4:M5)</f>
        <v>33450</v>
      </c>
      <c r="N7" s="561">
        <f>SUM(N4:N5)</f>
        <v>234150</v>
      </c>
      <c r="O7" s="560"/>
      <c r="P7" s="767"/>
      <c r="Q7" s="767"/>
      <c r="R7" s="767"/>
      <c r="S7" s="767"/>
      <c r="T7" s="767"/>
      <c r="U7" s="559"/>
      <c r="V7" s="559"/>
      <c r="W7" s="560"/>
      <c r="X7" s="559"/>
      <c r="Y7" s="559"/>
      <c r="Z7" s="559"/>
      <c r="AA7" s="560"/>
      <c r="AB7" s="560"/>
      <c r="AC7" s="561"/>
      <c r="AD7" s="560"/>
      <c r="AE7" s="767"/>
      <c r="AF7" s="767"/>
      <c r="AG7" s="767"/>
      <c r="AH7" s="767"/>
      <c r="AI7" s="767"/>
      <c r="AJ7" s="559"/>
      <c r="AK7" s="559"/>
      <c r="AL7" s="560"/>
      <c r="AM7" s="559"/>
      <c r="AN7" s="559"/>
      <c r="AO7" s="559"/>
      <c r="AP7" s="560"/>
      <c r="AQ7" s="560"/>
      <c r="AR7" s="561"/>
      <c r="AS7" s="560"/>
      <c r="AT7" s="767"/>
      <c r="AU7" s="767"/>
      <c r="AV7" s="767"/>
      <c r="AW7" s="767"/>
      <c r="AX7" s="767"/>
      <c r="AY7" s="559"/>
      <c r="AZ7" s="559"/>
      <c r="BA7" s="560"/>
      <c r="BB7" s="559"/>
      <c r="BC7" s="559"/>
      <c r="BD7" s="559"/>
      <c r="BE7" s="560"/>
      <c r="BF7" s="560"/>
      <c r="BG7" s="561"/>
      <c r="BH7" s="560"/>
      <c r="BI7" s="767"/>
      <c r="BJ7" s="767"/>
      <c r="BK7" s="767"/>
      <c r="BL7" s="767"/>
      <c r="BM7" s="767"/>
      <c r="BN7" s="559"/>
      <c r="BO7" s="559"/>
      <c r="BP7" s="560"/>
      <c r="BQ7" s="559"/>
      <c r="BR7" s="559"/>
      <c r="BS7" s="559"/>
      <c r="BT7" s="560"/>
      <c r="BU7" s="560"/>
      <c r="BV7" s="561"/>
      <c r="BW7" s="560"/>
      <c r="BX7" s="767"/>
      <c r="BY7" s="767"/>
      <c r="BZ7" s="767"/>
      <c r="CA7" s="767"/>
      <c r="CB7" s="767"/>
      <c r="CC7" s="559"/>
      <c r="CD7" s="559"/>
      <c r="CE7" s="560"/>
      <c r="CF7" s="559"/>
      <c r="CG7" s="559"/>
      <c r="CH7" s="559"/>
      <c r="CI7" s="560"/>
      <c r="CJ7" s="560"/>
      <c r="CK7" s="561"/>
      <c r="CL7" s="560"/>
      <c r="CM7" s="767"/>
      <c r="CN7" s="767"/>
      <c r="CO7" s="767"/>
      <c r="CP7" s="767"/>
      <c r="CQ7" s="767"/>
      <c r="CR7" s="559"/>
      <c r="CS7" s="559"/>
      <c r="CT7" s="560"/>
      <c r="CU7" s="559"/>
      <c r="CV7" s="559"/>
      <c r="CW7" s="559"/>
      <c r="CX7" s="560"/>
      <c r="CY7" s="560"/>
      <c r="CZ7" s="561"/>
      <c r="DA7" s="560"/>
      <c r="DB7" s="767"/>
      <c r="DC7" s="767"/>
      <c r="DD7" s="767"/>
      <c r="DE7" s="767"/>
      <c r="DF7" s="767"/>
      <c r="DG7" s="559"/>
      <c r="DH7" s="559"/>
      <c r="DI7" s="560"/>
      <c r="DJ7" s="559"/>
      <c r="DK7" s="559"/>
      <c r="DL7" s="559"/>
      <c r="DM7" s="560"/>
      <c r="DN7" s="560"/>
      <c r="DO7" s="561"/>
      <c r="DP7" s="560"/>
      <c r="DQ7" s="767"/>
      <c r="DR7" s="767"/>
      <c r="DS7" s="767"/>
      <c r="DT7" s="767"/>
      <c r="DU7" s="767"/>
      <c r="DV7" s="559"/>
      <c r="DW7" s="559"/>
      <c r="DX7" s="560"/>
      <c r="DY7" s="559"/>
      <c r="DZ7" s="559"/>
      <c r="EA7" s="559"/>
      <c r="EB7" s="560"/>
      <c r="EC7" s="560"/>
      <c r="ED7" s="561"/>
      <c r="EE7" s="560"/>
      <c r="EF7" s="767"/>
      <c r="EG7" s="767"/>
      <c r="EH7" s="767"/>
      <c r="EI7" s="767"/>
      <c r="EJ7" s="767"/>
      <c r="EK7" s="559"/>
      <c r="EL7" s="559"/>
      <c r="EM7" s="560"/>
      <c r="EN7" s="559"/>
      <c r="EO7" s="559"/>
      <c r="EP7" s="559"/>
      <c r="EQ7" s="560"/>
      <c r="ER7" s="560"/>
      <c r="ES7" s="561"/>
      <c r="ET7" s="560"/>
      <c r="EU7" s="767"/>
      <c r="EV7" s="767"/>
      <c r="EW7" s="767"/>
      <c r="EX7" s="767"/>
      <c r="EY7" s="767"/>
      <c r="EZ7" s="559"/>
      <c r="FA7" s="559"/>
      <c r="FB7" s="560"/>
      <c r="FC7" s="559"/>
      <c r="FD7" s="559"/>
      <c r="FE7" s="559"/>
      <c r="FF7" s="560"/>
      <c r="FG7" s="560"/>
      <c r="FH7" s="561"/>
      <c r="FI7" s="560"/>
      <c r="FJ7" s="767"/>
      <c r="FK7" s="767"/>
      <c r="FL7" s="767"/>
      <c r="FM7" s="767"/>
      <c r="FN7" s="767"/>
      <c r="FO7" s="559"/>
      <c r="FP7" s="559"/>
      <c r="FQ7" s="560"/>
      <c r="FR7" s="559"/>
      <c r="FS7" s="559"/>
      <c r="FT7" s="559"/>
      <c r="FU7" s="560"/>
      <c r="FV7" s="560"/>
      <c r="FW7" s="561"/>
      <c r="FX7" s="560"/>
      <c r="FY7" s="767"/>
      <c r="FZ7" s="767"/>
      <c r="GA7" s="767"/>
      <c r="GB7" s="767"/>
      <c r="GC7" s="767"/>
      <c r="GD7" s="559"/>
      <c r="GE7" s="559"/>
      <c r="GF7" s="560"/>
      <c r="GG7" s="559"/>
      <c r="GH7" s="559"/>
      <c r="GI7" s="559"/>
      <c r="GJ7" s="560"/>
      <c r="GK7" s="560"/>
      <c r="GL7" s="561"/>
      <c r="GM7" s="560"/>
      <c r="GN7" s="767"/>
      <c r="GO7" s="767"/>
      <c r="GP7" s="767"/>
      <c r="GQ7" s="767"/>
      <c r="GR7" s="767"/>
      <c r="GS7" s="559"/>
      <c r="GT7" s="559"/>
      <c r="GU7" s="560"/>
      <c r="GV7" s="559"/>
      <c r="GW7" s="559"/>
      <c r="GX7" s="559"/>
      <c r="GY7" s="560"/>
      <c r="GZ7" s="560"/>
      <c r="HA7" s="561"/>
      <c r="HB7" s="560"/>
      <c r="HC7" s="767"/>
      <c r="HD7" s="767"/>
      <c r="HE7" s="767"/>
      <c r="HF7" s="767"/>
      <c r="HG7" s="767"/>
      <c r="HH7" s="559"/>
      <c r="HI7" s="559"/>
      <c r="HJ7" s="560"/>
      <c r="HK7" s="559"/>
      <c r="HL7" s="559"/>
      <c r="HM7" s="559"/>
      <c r="HN7" s="560"/>
      <c r="HO7" s="560"/>
      <c r="HP7" s="561"/>
      <c r="HQ7" s="560"/>
      <c r="HR7" s="767"/>
      <c r="HS7" s="767"/>
      <c r="HT7" s="767"/>
      <c r="HU7" s="767"/>
      <c r="HV7" s="767"/>
      <c r="HW7" s="559"/>
      <c r="HX7" s="559"/>
      <c r="HY7" s="560"/>
      <c r="HZ7" s="559"/>
      <c r="IA7" s="559"/>
      <c r="IB7" s="559"/>
      <c r="IC7" s="560"/>
      <c r="ID7" s="560"/>
      <c r="IE7" s="561"/>
      <c r="IF7" s="560"/>
      <c r="IG7" s="767"/>
      <c r="IH7" s="767"/>
      <c r="II7" s="767"/>
      <c r="IJ7" s="767"/>
      <c r="IK7" s="767"/>
      <c r="IL7" s="559"/>
      <c r="IM7" s="559"/>
      <c r="IN7" s="560"/>
      <c r="IO7" s="559"/>
      <c r="IP7" s="559"/>
      <c r="IQ7" s="559"/>
      <c r="IR7" s="560"/>
      <c r="IS7" s="560"/>
      <c r="IT7" s="561"/>
      <c r="IU7" s="560"/>
      <c r="IV7" s="767"/>
      <c r="IW7" s="767"/>
      <c r="IX7" s="767"/>
      <c r="IY7" s="767"/>
      <c r="IZ7" s="767"/>
      <c r="JA7" s="559"/>
      <c r="JB7" s="559"/>
      <c r="JC7" s="560"/>
      <c r="JD7" s="559"/>
      <c r="JE7" s="559"/>
      <c r="JF7" s="559"/>
      <c r="JG7" s="560"/>
      <c r="JH7" s="560"/>
      <c r="JI7" s="561"/>
      <c r="JJ7" s="560"/>
      <c r="JK7" s="767"/>
      <c r="JL7" s="767"/>
      <c r="JM7" s="767"/>
      <c r="JN7" s="767"/>
      <c r="JO7" s="767"/>
      <c r="JP7" s="559"/>
      <c r="JQ7" s="559"/>
      <c r="JR7" s="560"/>
      <c r="JS7" s="559"/>
      <c r="JT7" s="559"/>
      <c r="JU7" s="559"/>
      <c r="JV7" s="560"/>
      <c r="JW7" s="560"/>
      <c r="JX7" s="561"/>
      <c r="JY7" s="560"/>
      <c r="JZ7" s="767"/>
      <c r="KA7" s="767"/>
      <c r="KB7" s="767"/>
      <c r="KC7" s="767"/>
      <c r="KD7" s="767"/>
      <c r="KE7" s="559"/>
      <c r="KF7" s="559"/>
      <c r="KG7" s="560"/>
      <c r="KH7" s="559"/>
      <c r="KI7" s="559"/>
      <c r="KJ7" s="559"/>
      <c r="KK7" s="560"/>
      <c r="KL7" s="560"/>
      <c r="KM7" s="561"/>
      <c r="KN7" s="560"/>
      <c r="KO7" s="767"/>
      <c r="KP7" s="767"/>
      <c r="KQ7" s="767"/>
      <c r="KR7" s="767"/>
      <c r="KS7" s="767"/>
      <c r="KT7" s="559"/>
      <c r="KU7" s="559"/>
      <c r="KV7" s="560"/>
      <c r="KW7" s="559"/>
      <c r="KX7" s="559"/>
      <c r="KY7" s="559"/>
      <c r="KZ7" s="560"/>
      <c r="LA7" s="560"/>
      <c r="LB7" s="561"/>
      <c r="LC7" s="560"/>
      <c r="LD7" s="767"/>
      <c r="LE7" s="767"/>
      <c r="LF7" s="767"/>
      <c r="LG7" s="767"/>
      <c r="LH7" s="767"/>
      <c r="LI7" s="559"/>
      <c r="LJ7" s="559"/>
      <c r="LK7" s="560"/>
      <c r="LL7" s="559"/>
      <c r="LM7" s="559"/>
      <c r="LN7" s="559"/>
      <c r="LO7" s="560"/>
      <c r="LP7" s="560"/>
      <c r="LQ7" s="561"/>
      <c r="LR7" s="560"/>
      <c r="LS7" s="767"/>
      <c r="LT7" s="767"/>
      <c r="LU7" s="767"/>
      <c r="LV7" s="767"/>
      <c r="LW7" s="767"/>
      <c r="LX7" s="559"/>
      <c r="LY7" s="559"/>
      <c r="LZ7" s="560"/>
      <c r="MA7" s="559"/>
      <c r="MB7" s="559"/>
      <c r="MC7" s="559"/>
      <c r="MD7" s="560"/>
      <c r="ME7" s="560"/>
      <c r="MF7" s="561"/>
      <c r="MG7" s="560"/>
      <c r="MH7" s="767"/>
      <c r="MI7" s="767"/>
      <c r="MJ7" s="767"/>
      <c r="MK7" s="767"/>
      <c r="ML7" s="767"/>
      <c r="MM7" s="559"/>
      <c r="MN7" s="559"/>
      <c r="MO7" s="560"/>
      <c r="MP7" s="559"/>
      <c r="MQ7" s="559"/>
      <c r="MR7" s="559"/>
      <c r="MS7" s="560"/>
      <c r="MT7" s="560"/>
      <c r="MU7" s="561"/>
      <c r="MV7" s="560"/>
      <c r="MW7" s="767"/>
      <c r="MX7" s="767"/>
      <c r="MY7" s="767"/>
      <c r="MZ7" s="767"/>
      <c r="NA7" s="767"/>
      <c r="NB7" s="559"/>
      <c r="NC7" s="559"/>
      <c r="ND7" s="560"/>
      <c r="NE7" s="559"/>
      <c r="NF7" s="559"/>
      <c r="NG7" s="559"/>
      <c r="NH7" s="560"/>
      <c r="NI7" s="560"/>
      <c r="NJ7" s="561"/>
      <c r="NK7" s="560"/>
      <c r="NL7" s="767"/>
      <c r="NM7" s="767"/>
      <c r="NN7" s="767"/>
      <c r="NO7" s="767"/>
      <c r="NP7" s="767"/>
      <c r="NQ7" s="559"/>
      <c r="NR7" s="559"/>
      <c r="NS7" s="560"/>
      <c r="NT7" s="559"/>
      <c r="NU7" s="559"/>
      <c r="NV7" s="559"/>
      <c r="NW7" s="560"/>
      <c r="NX7" s="560"/>
      <c r="NY7" s="561"/>
      <c r="NZ7" s="560"/>
      <c r="OA7" s="767"/>
      <c r="OB7" s="767"/>
      <c r="OC7" s="767"/>
      <c r="OD7" s="767"/>
      <c r="OE7" s="767"/>
      <c r="OF7" s="559"/>
      <c r="OG7" s="559"/>
      <c r="OH7" s="560"/>
      <c r="OI7" s="559"/>
      <c r="OJ7" s="559"/>
      <c r="OK7" s="559"/>
      <c r="OL7" s="560"/>
      <c r="OM7" s="560"/>
      <c r="ON7" s="561"/>
      <c r="OO7" s="560"/>
      <c r="OP7" s="767"/>
      <c r="OQ7" s="767"/>
      <c r="OR7" s="767"/>
      <c r="OS7" s="767"/>
      <c r="OT7" s="767"/>
      <c r="OU7" s="559"/>
      <c r="OV7" s="559"/>
      <c r="OW7" s="560"/>
      <c r="OX7" s="559"/>
      <c r="OY7" s="559"/>
      <c r="OZ7" s="559"/>
      <c r="PA7" s="560"/>
      <c r="PB7" s="560"/>
      <c r="PC7" s="561"/>
      <c r="PD7" s="560"/>
      <c r="PE7" s="767"/>
      <c r="PF7" s="767"/>
      <c r="PG7" s="767"/>
      <c r="PH7" s="767"/>
      <c r="PI7" s="767"/>
      <c r="PJ7" s="559"/>
      <c r="PK7" s="559"/>
      <c r="PL7" s="560"/>
      <c r="PM7" s="559"/>
      <c r="PN7" s="559"/>
      <c r="PO7" s="559"/>
      <c r="PP7" s="560"/>
      <c r="PQ7" s="560"/>
      <c r="PR7" s="561"/>
      <c r="PS7" s="560"/>
      <c r="PT7" s="767"/>
      <c r="PU7" s="767"/>
      <c r="PV7" s="767"/>
      <c r="PW7" s="767"/>
      <c r="PX7" s="767"/>
      <c r="PY7" s="559"/>
      <c r="PZ7" s="559"/>
      <c r="QA7" s="560"/>
      <c r="QB7" s="559"/>
      <c r="QC7" s="559"/>
      <c r="QD7" s="559"/>
      <c r="QE7" s="560"/>
      <c r="QF7" s="560"/>
      <c r="QG7" s="561"/>
      <c r="QH7" s="560"/>
      <c r="QI7" s="767"/>
      <c r="QJ7" s="767"/>
      <c r="QK7" s="767"/>
      <c r="QL7" s="767"/>
      <c r="QM7" s="767"/>
      <c r="QN7" s="559"/>
      <c r="QO7" s="559"/>
      <c r="QP7" s="560"/>
      <c r="QQ7" s="559"/>
      <c r="QR7" s="559"/>
      <c r="QS7" s="559"/>
      <c r="QT7" s="560"/>
      <c r="QU7" s="560"/>
      <c r="QV7" s="561"/>
      <c r="QW7" s="560"/>
      <c r="QX7" s="767"/>
      <c r="QY7" s="767"/>
      <c r="QZ7" s="767"/>
      <c r="RA7" s="767"/>
      <c r="RB7" s="767"/>
      <c r="RC7" s="559"/>
      <c r="RD7" s="559"/>
      <c r="RE7" s="560"/>
      <c r="RF7" s="559"/>
      <c r="RG7" s="559"/>
      <c r="RH7" s="559"/>
      <c r="RI7" s="560"/>
      <c r="RJ7" s="560"/>
      <c r="RK7" s="561"/>
      <c r="RL7" s="560"/>
      <c r="RM7" s="767"/>
      <c r="RN7" s="767"/>
      <c r="RO7" s="767"/>
      <c r="RP7" s="767"/>
      <c r="RQ7" s="767"/>
      <c r="RR7" s="559"/>
      <c r="RS7" s="559"/>
      <c r="RT7" s="560"/>
      <c r="RU7" s="559"/>
      <c r="RV7" s="559"/>
      <c r="RW7" s="559"/>
      <c r="RX7" s="560"/>
      <c r="RY7" s="560"/>
      <c r="RZ7" s="561"/>
      <c r="SA7" s="560"/>
      <c r="SB7" s="767"/>
      <c r="SC7" s="767"/>
      <c r="SD7" s="767"/>
      <c r="SE7" s="767"/>
      <c r="SF7" s="767"/>
      <c r="SG7" s="559"/>
      <c r="SH7" s="559"/>
      <c r="SI7" s="560"/>
      <c r="SJ7" s="559"/>
      <c r="SK7" s="559"/>
      <c r="SL7" s="559"/>
      <c r="SM7" s="560"/>
      <c r="SN7" s="560"/>
      <c r="SO7" s="561"/>
      <c r="SP7" s="560"/>
      <c r="SQ7" s="767"/>
      <c r="SR7" s="767"/>
      <c r="SS7" s="767"/>
      <c r="ST7" s="767"/>
      <c r="SU7" s="767"/>
      <c r="SV7" s="559"/>
      <c r="SW7" s="559"/>
      <c r="SX7" s="560"/>
      <c r="SY7" s="559"/>
      <c r="SZ7" s="559"/>
      <c r="TA7" s="559"/>
      <c r="TB7" s="560"/>
      <c r="TC7" s="560"/>
      <c r="TD7" s="561"/>
      <c r="TE7" s="560"/>
      <c r="TF7" s="767"/>
      <c r="TG7" s="767"/>
      <c r="TH7" s="767"/>
      <c r="TI7" s="767"/>
      <c r="TJ7" s="767"/>
      <c r="TK7" s="559"/>
      <c r="TL7" s="559"/>
      <c r="TM7" s="560"/>
      <c r="TN7" s="559"/>
      <c r="TO7" s="559"/>
      <c r="TP7" s="559"/>
      <c r="TQ7" s="560"/>
      <c r="TR7" s="560"/>
      <c r="TS7" s="561"/>
      <c r="TT7" s="560"/>
      <c r="TU7" s="767"/>
      <c r="TV7" s="767"/>
      <c r="TW7" s="767"/>
      <c r="TX7" s="767"/>
      <c r="TY7" s="767"/>
      <c r="TZ7" s="559"/>
      <c r="UA7" s="559"/>
      <c r="UB7" s="560"/>
      <c r="UC7" s="559"/>
      <c r="UD7" s="559"/>
      <c r="UE7" s="559"/>
      <c r="UF7" s="560"/>
      <c r="UG7" s="560"/>
      <c r="UH7" s="561"/>
      <c r="UI7" s="560"/>
      <c r="UJ7" s="767"/>
      <c r="UK7" s="767"/>
      <c r="UL7" s="767"/>
      <c r="UM7" s="767"/>
      <c r="UN7" s="767"/>
      <c r="UO7" s="559"/>
      <c r="UP7" s="559"/>
      <c r="UQ7" s="560"/>
      <c r="UR7" s="559"/>
      <c r="US7" s="559"/>
      <c r="UT7" s="559"/>
      <c r="UU7" s="560"/>
      <c r="UV7" s="560"/>
      <c r="UW7" s="561"/>
      <c r="UX7" s="560"/>
      <c r="UY7" s="767"/>
      <c r="UZ7" s="767"/>
      <c r="VA7" s="767"/>
      <c r="VB7" s="767"/>
      <c r="VC7" s="767"/>
      <c r="VD7" s="559"/>
      <c r="VE7" s="559"/>
      <c r="VF7" s="560"/>
      <c r="VG7" s="559"/>
      <c r="VH7" s="559"/>
      <c r="VI7" s="559"/>
      <c r="VJ7" s="560"/>
      <c r="VK7" s="560"/>
      <c r="VL7" s="561"/>
      <c r="VM7" s="560"/>
      <c r="VN7" s="767"/>
      <c r="VO7" s="767"/>
      <c r="VP7" s="767"/>
      <c r="VQ7" s="767"/>
      <c r="VR7" s="767"/>
      <c r="VS7" s="559"/>
      <c r="VT7" s="559"/>
      <c r="VU7" s="560"/>
      <c r="VV7" s="559"/>
      <c r="VW7" s="559"/>
      <c r="VX7" s="559"/>
      <c r="VY7" s="560"/>
      <c r="VZ7" s="560"/>
      <c r="WA7" s="561"/>
      <c r="WB7" s="560"/>
      <c r="WC7" s="767"/>
      <c r="WD7" s="767"/>
      <c r="WE7" s="767"/>
      <c r="WF7" s="767"/>
      <c r="WG7" s="767"/>
      <c r="WH7" s="559"/>
      <c r="WI7" s="559"/>
      <c r="WJ7" s="560"/>
      <c r="WK7" s="559"/>
      <c r="WL7" s="559"/>
      <c r="WM7" s="559"/>
      <c r="WN7" s="560"/>
      <c r="WO7" s="560"/>
      <c r="WP7" s="561"/>
      <c r="WQ7" s="560"/>
      <c r="WR7" s="767"/>
      <c r="WS7" s="767"/>
      <c r="WT7" s="767"/>
      <c r="WU7" s="767"/>
      <c r="WV7" s="767"/>
      <c r="WW7" s="559"/>
      <c r="WX7" s="559"/>
      <c r="WY7" s="560"/>
      <c r="WZ7" s="559"/>
      <c r="XA7" s="559"/>
      <c r="XB7" s="559"/>
      <c r="XC7" s="560"/>
      <c r="XD7" s="560"/>
      <c r="XE7" s="561"/>
      <c r="XF7" s="560"/>
      <c r="XG7" s="767"/>
      <c r="XH7" s="767"/>
      <c r="XI7" s="767"/>
      <c r="XJ7" s="767"/>
      <c r="XK7" s="767"/>
      <c r="XL7" s="559"/>
      <c r="XM7" s="559"/>
      <c r="XN7" s="560"/>
      <c r="XO7" s="559"/>
      <c r="XP7" s="559"/>
      <c r="XQ7" s="559"/>
      <c r="XR7" s="560"/>
      <c r="XS7" s="560"/>
      <c r="XT7" s="561"/>
      <c r="XU7" s="560"/>
      <c r="XV7" s="767"/>
      <c r="XW7" s="767"/>
      <c r="XX7" s="767"/>
      <c r="XY7" s="767"/>
      <c r="XZ7" s="767"/>
      <c r="YA7" s="559"/>
      <c r="YB7" s="559"/>
      <c r="YC7" s="560"/>
      <c r="YD7" s="559"/>
      <c r="YE7" s="559"/>
      <c r="YF7" s="559"/>
      <c r="YG7" s="560"/>
      <c r="YH7" s="560"/>
      <c r="YI7" s="561"/>
      <c r="YJ7" s="560"/>
      <c r="YK7" s="767"/>
      <c r="YL7" s="767"/>
      <c r="YM7" s="767"/>
      <c r="YN7" s="767"/>
      <c r="YO7" s="767"/>
      <c r="YP7" s="559"/>
      <c r="YQ7" s="559"/>
      <c r="YR7" s="560"/>
      <c r="YS7" s="559"/>
      <c r="YT7" s="559"/>
      <c r="YU7" s="559"/>
      <c r="YV7" s="560"/>
      <c r="YW7" s="560"/>
      <c r="YX7" s="561"/>
      <c r="YY7" s="560"/>
      <c r="YZ7" s="767"/>
      <c r="ZA7" s="767"/>
      <c r="ZB7" s="767"/>
      <c r="ZC7" s="767"/>
      <c r="ZD7" s="767"/>
      <c r="ZE7" s="559"/>
      <c r="ZF7" s="559"/>
      <c r="ZG7" s="560"/>
      <c r="ZH7" s="559"/>
      <c r="ZI7" s="559"/>
      <c r="ZJ7" s="559"/>
      <c r="ZK7" s="560"/>
      <c r="ZL7" s="560"/>
      <c r="ZM7" s="561"/>
      <c r="ZN7" s="560"/>
      <c r="ZO7" s="767"/>
      <c r="ZP7" s="767"/>
      <c r="ZQ7" s="767"/>
      <c r="ZR7" s="767"/>
      <c r="ZS7" s="767"/>
      <c r="ZT7" s="559"/>
      <c r="ZU7" s="559"/>
      <c r="ZV7" s="560"/>
      <c r="ZW7" s="559"/>
      <c r="ZX7" s="559"/>
      <c r="ZY7" s="559"/>
      <c r="ZZ7" s="560"/>
      <c r="AAA7" s="560"/>
      <c r="AAB7" s="561"/>
      <c r="AAC7" s="560"/>
      <c r="AAD7" s="767"/>
      <c r="AAE7" s="767"/>
      <c r="AAF7" s="767"/>
      <c r="AAG7" s="767"/>
      <c r="AAH7" s="767"/>
      <c r="AAI7" s="559"/>
      <c r="AAJ7" s="559"/>
      <c r="AAK7" s="560"/>
      <c r="AAL7" s="559"/>
      <c r="AAM7" s="559"/>
      <c r="AAN7" s="559"/>
      <c r="AAO7" s="560"/>
      <c r="AAP7" s="560"/>
      <c r="AAQ7" s="561"/>
      <c r="AAR7" s="560"/>
      <c r="AAS7" s="767"/>
      <c r="AAT7" s="767"/>
      <c r="AAU7" s="767"/>
      <c r="AAV7" s="767"/>
      <c r="AAW7" s="767"/>
      <c r="AAX7" s="559"/>
      <c r="AAY7" s="559"/>
      <c r="AAZ7" s="560"/>
      <c r="ABA7" s="559"/>
      <c r="ABB7" s="559"/>
      <c r="ABC7" s="559"/>
      <c r="ABD7" s="560"/>
      <c r="ABE7" s="560"/>
      <c r="ABF7" s="561"/>
      <c r="ABG7" s="560"/>
      <c r="ABH7" s="767"/>
      <c r="ABI7" s="767"/>
      <c r="ABJ7" s="767"/>
      <c r="ABK7" s="767"/>
      <c r="ABL7" s="767"/>
      <c r="ABM7" s="559"/>
      <c r="ABN7" s="559"/>
      <c r="ABO7" s="560"/>
      <c r="ABP7" s="559"/>
      <c r="ABQ7" s="559"/>
      <c r="ABR7" s="559"/>
      <c r="ABS7" s="560"/>
      <c r="ABT7" s="560"/>
      <c r="ABU7" s="561"/>
      <c r="ABV7" s="560"/>
      <c r="ABW7" s="767"/>
      <c r="ABX7" s="767"/>
      <c r="ABY7" s="767"/>
      <c r="ABZ7" s="767"/>
      <c r="ACA7" s="767"/>
      <c r="ACB7" s="559"/>
      <c r="ACC7" s="559"/>
      <c r="ACD7" s="560"/>
      <c r="ACE7" s="559"/>
      <c r="ACF7" s="559"/>
      <c r="ACG7" s="559"/>
      <c r="ACH7" s="560"/>
      <c r="ACI7" s="560"/>
      <c r="ACJ7" s="561"/>
      <c r="ACK7" s="560"/>
      <c r="ACL7" s="767"/>
      <c r="ACM7" s="767"/>
      <c r="ACN7" s="767"/>
      <c r="ACO7" s="767"/>
      <c r="ACP7" s="767"/>
      <c r="ACQ7" s="559"/>
      <c r="ACR7" s="559"/>
      <c r="ACS7" s="560"/>
      <c r="ACT7" s="559"/>
      <c r="ACU7" s="559"/>
      <c r="ACV7" s="559"/>
      <c r="ACW7" s="560"/>
      <c r="ACX7" s="560"/>
      <c r="ACY7" s="561"/>
      <c r="ACZ7" s="560"/>
      <c r="ADA7" s="767"/>
      <c r="ADB7" s="767"/>
      <c r="ADC7" s="767"/>
      <c r="ADD7" s="767"/>
      <c r="ADE7" s="767"/>
      <c r="ADF7" s="559"/>
      <c r="ADG7" s="559"/>
      <c r="ADH7" s="560"/>
      <c r="ADI7" s="559"/>
      <c r="ADJ7" s="559"/>
      <c r="ADK7" s="559"/>
      <c r="ADL7" s="560"/>
      <c r="ADM7" s="560"/>
      <c r="ADN7" s="561"/>
      <c r="ADO7" s="560"/>
      <c r="ADP7" s="767"/>
      <c r="ADQ7" s="767"/>
      <c r="ADR7" s="767"/>
      <c r="ADS7" s="767"/>
      <c r="ADT7" s="767"/>
      <c r="ADU7" s="559"/>
      <c r="ADV7" s="559"/>
      <c r="ADW7" s="560"/>
      <c r="ADX7" s="559"/>
      <c r="ADY7" s="559"/>
      <c r="ADZ7" s="559"/>
      <c r="AEA7" s="560"/>
      <c r="AEB7" s="560"/>
      <c r="AEC7" s="561"/>
      <c r="AED7" s="560"/>
      <c r="AEE7" s="767"/>
      <c r="AEF7" s="767"/>
      <c r="AEG7" s="767"/>
      <c r="AEH7" s="767"/>
      <c r="AEI7" s="767"/>
      <c r="AEJ7" s="559"/>
      <c r="AEK7" s="559"/>
      <c r="AEL7" s="560"/>
      <c r="AEM7" s="559"/>
      <c r="AEN7" s="559"/>
      <c r="AEO7" s="559"/>
      <c r="AEP7" s="560"/>
      <c r="AEQ7" s="560"/>
      <c r="AER7" s="561"/>
      <c r="AES7" s="560"/>
      <c r="AET7" s="767"/>
      <c r="AEU7" s="767"/>
      <c r="AEV7" s="767"/>
      <c r="AEW7" s="767"/>
      <c r="AEX7" s="767"/>
      <c r="AEY7" s="559"/>
      <c r="AEZ7" s="559"/>
      <c r="AFA7" s="560"/>
      <c r="AFB7" s="559"/>
      <c r="AFC7" s="559"/>
      <c r="AFD7" s="559"/>
      <c r="AFE7" s="560"/>
      <c r="AFF7" s="560"/>
      <c r="AFG7" s="561"/>
      <c r="AFH7" s="560"/>
      <c r="AFI7" s="767"/>
      <c r="AFJ7" s="767"/>
      <c r="AFK7" s="767"/>
      <c r="AFL7" s="767"/>
      <c r="AFM7" s="767"/>
      <c r="AFN7" s="559"/>
      <c r="AFO7" s="559"/>
      <c r="AFP7" s="560"/>
      <c r="AFQ7" s="559"/>
      <c r="AFR7" s="559"/>
      <c r="AFS7" s="559"/>
      <c r="AFT7" s="560"/>
      <c r="AFU7" s="560"/>
      <c r="AFV7" s="561"/>
      <c r="AFW7" s="560"/>
      <c r="AFX7" s="767"/>
      <c r="AFY7" s="767"/>
      <c r="AFZ7" s="767"/>
      <c r="AGA7" s="767"/>
      <c r="AGB7" s="767"/>
      <c r="AGC7" s="559"/>
      <c r="AGD7" s="559"/>
      <c r="AGE7" s="560"/>
      <c r="AGF7" s="559"/>
      <c r="AGG7" s="559"/>
      <c r="AGH7" s="559"/>
      <c r="AGI7" s="560"/>
      <c r="AGJ7" s="560"/>
      <c r="AGK7" s="561"/>
      <c r="AGL7" s="560"/>
      <c r="AGM7" s="767"/>
      <c r="AGN7" s="767"/>
      <c r="AGO7" s="767"/>
      <c r="AGP7" s="767"/>
      <c r="AGQ7" s="767"/>
      <c r="AGR7" s="559"/>
      <c r="AGS7" s="559"/>
      <c r="AGT7" s="560"/>
      <c r="AGU7" s="559"/>
      <c r="AGV7" s="559"/>
      <c r="AGW7" s="559"/>
      <c r="AGX7" s="560"/>
      <c r="AGY7" s="560"/>
      <c r="AGZ7" s="561"/>
      <c r="AHA7" s="560"/>
      <c r="AHB7" s="767"/>
      <c r="AHC7" s="767"/>
      <c r="AHD7" s="767"/>
      <c r="AHE7" s="767"/>
      <c r="AHF7" s="767"/>
      <c r="AHG7" s="559"/>
      <c r="AHH7" s="559"/>
      <c r="AHI7" s="560"/>
      <c r="AHJ7" s="559"/>
      <c r="AHK7" s="559"/>
      <c r="AHL7" s="559"/>
      <c r="AHM7" s="560"/>
      <c r="AHN7" s="560"/>
      <c r="AHO7" s="561"/>
      <c r="AHP7" s="560"/>
      <c r="AHQ7" s="767"/>
      <c r="AHR7" s="767"/>
      <c r="AHS7" s="767"/>
      <c r="AHT7" s="767"/>
      <c r="AHU7" s="767"/>
      <c r="AHV7" s="559"/>
      <c r="AHW7" s="559"/>
      <c r="AHX7" s="560"/>
      <c r="AHY7" s="559"/>
      <c r="AHZ7" s="559"/>
      <c r="AIA7" s="559"/>
      <c r="AIB7" s="560"/>
      <c r="AIC7" s="560"/>
      <c r="AID7" s="561"/>
      <c r="AIE7" s="560"/>
      <c r="AIF7" s="767"/>
      <c r="AIG7" s="767"/>
      <c r="AIH7" s="767"/>
      <c r="AII7" s="767"/>
      <c r="AIJ7" s="767"/>
      <c r="AIK7" s="559"/>
      <c r="AIL7" s="559"/>
      <c r="AIM7" s="560"/>
      <c r="AIN7" s="559"/>
      <c r="AIO7" s="559"/>
      <c r="AIP7" s="559"/>
      <c r="AIQ7" s="560"/>
      <c r="AIR7" s="560"/>
      <c r="AIS7" s="561"/>
      <c r="AIT7" s="560"/>
      <c r="AIU7" s="767"/>
      <c r="AIV7" s="767"/>
      <c r="AIW7" s="767"/>
      <c r="AIX7" s="767"/>
      <c r="AIY7" s="767"/>
      <c r="AIZ7" s="559"/>
      <c r="AJA7" s="559"/>
      <c r="AJB7" s="560"/>
      <c r="AJC7" s="559"/>
      <c r="AJD7" s="559"/>
      <c r="AJE7" s="559"/>
      <c r="AJF7" s="560"/>
      <c r="AJG7" s="560"/>
      <c r="AJH7" s="561"/>
      <c r="AJI7" s="560"/>
      <c r="AJJ7" s="767"/>
      <c r="AJK7" s="767"/>
      <c r="AJL7" s="767"/>
      <c r="AJM7" s="767"/>
      <c r="AJN7" s="767"/>
      <c r="AJO7" s="559"/>
      <c r="AJP7" s="559"/>
      <c r="AJQ7" s="560"/>
      <c r="AJR7" s="559"/>
      <c r="AJS7" s="559"/>
      <c r="AJT7" s="559"/>
      <c r="AJU7" s="560"/>
      <c r="AJV7" s="560"/>
      <c r="AJW7" s="561"/>
      <c r="AJX7" s="560"/>
      <c r="AJY7" s="767"/>
      <c r="AJZ7" s="767"/>
      <c r="AKA7" s="767"/>
      <c r="AKB7" s="767"/>
      <c r="AKC7" s="767"/>
      <c r="AKD7" s="559"/>
      <c r="AKE7" s="559"/>
      <c r="AKF7" s="560"/>
      <c r="AKG7" s="559"/>
      <c r="AKH7" s="559"/>
      <c r="AKI7" s="559"/>
      <c r="AKJ7" s="560"/>
      <c r="AKK7" s="560"/>
      <c r="AKL7" s="561"/>
      <c r="AKM7" s="560"/>
      <c r="AKN7" s="767"/>
      <c r="AKO7" s="767"/>
      <c r="AKP7" s="767"/>
      <c r="AKQ7" s="767"/>
      <c r="AKR7" s="767"/>
      <c r="AKS7" s="559"/>
      <c r="AKT7" s="559"/>
      <c r="AKU7" s="560"/>
      <c r="AKV7" s="559"/>
      <c r="AKW7" s="559"/>
      <c r="AKX7" s="559"/>
      <c r="AKY7" s="560"/>
      <c r="AKZ7" s="560"/>
      <c r="ALA7" s="561"/>
      <c r="ALB7" s="560"/>
      <c r="ALC7" s="767"/>
      <c r="ALD7" s="767"/>
      <c r="ALE7" s="767"/>
      <c r="ALF7" s="767"/>
      <c r="ALG7" s="767"/>
      <c r="ALH7" s="559"/>
      <c r="ALI7" s="559"/>
      <c r="ALJ7" s="560"/>
      <c r="ALK7" s="559"/>
      <c r="ALL7" s="559"/>
      <c r="ALM7" s="559"/>
      <c r="ALN7" s="560"/>
      <c r="ALO7" s="560"/>
      <c r="ALP7" s="561"/>
      <c r="ALQ7" s="560"/>
      <c r="ALR7" s="767"/>
      <c r="ALS7" s="767"/>
      <c r="ALT7" s="767"/>
      <c r="ALU7" s="767"/>
      <c r="ALV7" s="767"/>
      <c r="ALW7" s="559"/>
      <c r="ALX7" s="559"/>
      <c r="ALY7" s="560"/>
      <c r="ALZ7" s="559"/>
      <c r="AMA7" s="559"/>
      <c r="AMB7" s="559"/>
      <c r="AMC7" s="560"/>
      <c r="AMD7" s="560"/>
      <c r="AME7" s="561"/>
      <c r="AMF7" s="560"/>
      <c r="AMG7" s="767"/>
      <c r="AMH7" s="767"/>
      <c r="AMI7" s="767"/>
      <c r="AMJ7" s="767"/>
      <c r="AMK7" s="767"/>
      <c r="AML7" s="559"/>
      <c r="AMM7" s="559"/>
      <c r="AMN7" s="560"/>
      <c r="AMO7" s="559"/>
      <c r="AMP7" s="559"/>
      <c r="AMQ7" s="559"/>
      <c r="AMR7" s="560"/>
      <c r="AMS7" s="560"/>
      <c r="AMT7" s="561"/>
      <c r="AMU7" s="560"/>
      <c r="AMV7" s="767"/>
      <c r="AMW7" s="767"/>
      <c r="AMX7" s="767"/>
      <c r="AMY7" s="767"/>
      <c r="AMZ7" s="767"/>
      <c r="ANA7" s="559"/>
      <c r="ANB7" s="559"/>
      <c r="ANC7" s="560"/>
      <c r="AND7" s="559"/>
      <c r="ANE7" s="559"/>
      <c r="ANF7" s="559"/>
      <c r="ANG7" s="560"/>
      <c r="ANH7" s="560"/>
      <c r="ANI7" s="561"/>
      <c r="ANJ7" s="560"/>
      <c r="ANK7" s="767"/>
      <c r="ANL7" s="767"/>
      <c r="ANM7" s="767"/>
      <c r="ANN7" s="767"/>
      <c r="ANO7" s="767"/>
      <c r="ANP7" s="559"/>
      <c r="ANQ7" s="559"/>
      <c r="ANR7" s="560"/>
      <c r="ANS7" s="559"/>
      <c r="ANT7" s="559"/>
      <c r="ANU7" s="559"/>
      <c r="ANV7" s="560"/>
      <c r="ANW7" s="560"/>
      <c r="ANX7" s="561"/>
      <c r="ANY7" s="560"/>
      <c r="ANZ7" s="767"/>
      <c r="AOA7" s="767"/>
      <c r="AOB7" s="767"/>
      <c r="AOC7" s="767"/>
      <c r="AOD7" s="767"/>
      <c r="AOE7" s="559"/>
      <c r="AOF7" s="559"/>
      <c r="AOG7" s="560"/>
      <c r="AOH7" s="559"/>
      <c r="AOI7" s="559"/>
      <c r="AOJ7" s="559"/>
      <c r="AOK7" s="560"/>
      <c r="AOL7" s="560"/>
      <c r="AOM7" s="561"/>
      <c r="AON7" s="560"/>
      <c r="AOO7" s="767"/>
      <c r="AOP7" s="767"/>
      <c r="AOQ7" s="767"/>
      <c r="AOR7" s="767"/>
      <c r="AOS7" s="767"/>
      <c r="AOT7" s="559"/>
      <c r="AOU7" s="559"/>
      <c r="AOV7" s="560"/>
      <c r="AOW7" s="559"/>
      <c r="AOX7" s="559"/>
      <c r="AOY7" s="559"/>
      <c r="AOZ7" s="560"/>
      <c r="APA7" s="560"/>
      <c r="APB7" s="561"/>
      <c r="APC7" s="560"/>
      <c r="APD7" s="767"/>
      <c r="APE7" s="767"/>
      <c r="APF7" s="767"/>
      <c r="APG7" s="767"/>
      <c r="APH7" s="767"/>
      <c r="API7" s="559"/>
      <c r="APJ7" s="559"/>
      <c r="APK7" s="560"/>
      <c r="APL7" s="559"/>
      <c r="APM7" s="559"/>
      <c r="APN7" s="559"/>
      <c r="APO7" s="560"/>
      <c r="APP7" s="560"/>
      <c r="APQ7" s="561"/>
      <c r="APR7" s="560"/>
      <c r="APS7" s="767"/>
      <c r="APT7" s="767"/>
      <c r="APU7" s="767"/>
      <c r="APV7" s="767"/>
      <c r="APW7" s="767"/>
      <c r="APX7" s="559"/>
      <c r="APY7" s="559"/>
      <c r="APZ7" s="560"/>
      <c r="AQA7" s="559"/>
      <c r="AQB7" s="559"/>
      <c r="AQC7" s="559"/>
      <c r="AQD7" s="560"/>
      <c r="AQE7" s="560"/>
      <c r="AQF7" s="561"/>
      <c r="AQG7" s="560"/>
      <c r="AQH7" s="767"/>
      <c r="AQI7" s="767"/>
      <c r="AQJ7" s="767"/>
      <c r="AQK7" s="767"/>
      <c r="AQL7" s="767"/>
      <c r="AQM7" s="559"/>
      <c r="AQN7" s="559"/>
      <c r="AQO7" s="560"/>
      <c r="AQP7" s="559"/>
      <c r="AQQ7" s="559"/>
      <c r="AQR7" s="559"/>
      <c r="AQS7" s="560"/>
      <c r="AQT7" s="560"/>
      <c r="AQU7" s="561"/>
      <c r="AQV7" s="560"/>
      <c r="AQW7" s="767"/>
      <c r="AQX7" s="767"/>
      <c r="AQY7" s="767"/>
      <c r="AQZ7" s="767"/>
      <c r="ARA7" s="767"/>
      <c r="ARB7" s="559"/>
      <c r="ARC7" s="559"/>
      <c r="ARD7" s="560"/>
      <c r="ARE7" s="559"/>
      <c r="ARF7" s="559"/>
      <c r="ARG7" s="559"/>
      <c r="ARH7" s="560"/>
      <c r="ARI7" s="560"/>
      <c r="ARJ7" s="561"/>
      <c r="ARK7" s="560"/>
      <c r="ARL7" s="767"/>
      <c r="ARM7" s="767"/>
      <c r="ARN7" s="767"/>
      <c r="ARO7" s="767"/>
      <c r="ARP7" s="767"/>
      <c r="ARQ7" s="559"/>
      <c r="ARR7" s="559"/>
      <c r="ARS7" s="560"/>
      <c r="ART7" s="559"/>
      <c r="ARU7" s="559"/>
      <c r="ARV7" s="559"/>
      <c r="ARW7" s="560"/>
      <c r="ARX7" s="560"/>
      <c r="ARY7" s="561"/>
      <c r="ARZ7" s="560"/>
      <c r="ASA7" s="767"/>
      <c r="ASB7" s="767"/>
      <c r="ASC7" s="767"/>
      <c r="ASD7" s="767"/>
      <c r="ASE7" s="767"/>
      <c r="ASF7" s="559"/>
      <c r="ASG7" s="559"/>
      <c r="ASH7" s="560"/>
      <c r="ASI7" s="559"/>
      <c r="ASJ7" s="559"/>
      <c r="ASK7" s="559"/>
      <c r="ASL7" s="560"/>
      <c r="ASM7" s="560"/>
      <c r="ASN7" s="561"/>
      <c r="ASO7" s="560"/>
      <c r="ASP7" s="767"/>
      <c r="ASQ7" s="767"/>
      <c r="ASR7" s="767"/>
      <c r="ASS7" s="767"/>
      <c r="AST7" s="767"/>
      <c r="ASU7" s="559"/>
      <c r="ASV7" s="559"/>
      <c r="ASW7" s="560"/>
      <c r="ASX7" s="559"/>
      <c r="ASY7" s="559"/>
      <c r="ASZ7" s="559"/>
      <c r="ATA7" s="560"/>
      <c r="ATB7" s="560"/>
      <c r="ATC7" s="561"/>
      <c r="ATD7" s="560"/>
      <c r="ATE7" s="767"/>
      <c r="ATF7" s="767"/>
      <c r="ATG7" s="767"/>
      <c r="ATH7" s="767"/>
      <c r="ATI7" s="767"/>
      <c r="ATJ7" s="559"/>
      <c r="ATK7" s="559"/>
      <c r="ATL7" s="560"/>
      <c r="ATM7" s="559"/>
      <c r="ATN7" s="559"/>
      <c r="ATO7" s="559"/>
      <c r="ATP7" s="560"/>
      <c r="ATQ7" s="560"/>
      <c r="ATR7" s="561"/>
      <c r="ATS7" s="560"/>
      <c r="ATT7" s="767"/>
      <c r="ATU7" s="767"/>
      <c r="ATV7" s="767"/>
      <c r="ATW7" s="767"/>
      <c r="ATX7" s="767"/>
      <c r="ATY7" s="559"/>
      <c r="ATZ7" s="559"/>
      <c r="AUA7" s="560"/>
      <c r="AUB7" s="559"/>
      <c r="AUC7" s="559"/>
      <c r="AUD7" s="559"/>
      <c r="AUE7" s="560"/>
      <c r="AUF7" s="560"/>
      <c r="AUG7" s="561"/>
      <c r="AUH7" s="560"/>
      <c r="AUI7" s="767"/>
      <c r="AUJ7" s="767"/>
      <c r="AUK7" s="767"/>
      <c r="AUL7" s="767"/>
      <c r="AUM7" s="767"/>
      <c r="AUN7" s="559"/>
      <c r="AUO7" s="559"/>
      <c r="AUP7" s="560"/>
      <c r="AUQ7" s="559"/>
      <c r="AUR7" s="559"/>
      <c r="AUS7" s="559"/>
      <c r="AUT7" s="560"/>
      <c r="AUU7" s="560"/>
      <c r="AUV7" s="561"/>
      <c r="AUW7" s="560"/>
      <c r="AUX7" s="767"/>
      <c r="AUY7" s="767"/>
      <c r="AUZ7" s="767"/>
      <c r="AVA7" s="767"/>
      <c r="AVB7" s="767"/>
      <c r="AVC7" s="559"/>
      <c r="AVD7" s="559"/>
      <c r="AVE7" s="560"/>
      <c r="AVF7" s="559"/>
      <c r="AVG7" s="559"/>
      <c r="AVH7" s="559"/>
      <c r="AVI7" s="560"/>
      <c r="AVJ7" s="560"/>
      <c r="AVK7" s="561"/>
      <c r="AVL7" s="560"/>
      <c r="AVM7" s="767"/>
      <c r="AVN7" s="767"/>
      <c r="AVO7" s="767"/>
      <c r="AVP7" s="767"/>
      <c r="AVQ7" s="767"/>
      <c r="AVR7" s="559"/>
      <c r="AVS7" s="559"/>
      <c r="AVT7" s="560"/>
      <c r="AVU7" s="559"/>
      <c r="AVV7" s="559"/>
      <c r="AVW7" s="559"/>
      <c r="AVX7" s="560"/>
      <c r="AVY7" s="560"/>
      <c r="AVZ7" s="561"/>
      <c r="AWA7" s="560"/>
      <c r="AWB7" s="767"/>
      <c r="AWC7" s="767"/>
      <c r="AWD7" s="767"/>
      <c r="AWE7" s="767"/>
      <c r="AWF7" s="767"/>
      <c r="AWG7" s="559"/>
      <c r="AWH7" s="559"/>
      <c r="AWI7" s="560"/>
      <c r="AWJ7" s="559"/>
      <c r="AWK7" s="559"/>
      <c r="AWL7" s="559"/>
      <c r="AWM7" s="560"/>
      <c r="AWN7" s="560"/>
      <c r="AWO7" s="561"/>
      <c r="AWP7" s="560"/>
      <c r="AWQ7" s="767"/>
      <c r="AWR7" s="767"/>
      <c r="AWS7" s="767"/>
      <c r="AWT7" s="767"/>
      <c r="AWU7" s="767"/>
      <c r="AWV7" s="559"/>
      <c r="AWW7" s="559"/>
      <c r="AWX7" s="560"/>
      <c r="AWY7" s="559"/>
      <c r="AWZ7" s="559"/>
      <c r="AXA7" s="559"/>
      <c r="AXB7" s="560"/>
      <c r="AXC7" s="560"/>
      <c r="AXD7" s="561"/>
      <c r="AXE7" s="560"/>
      <c r="AXF7" s="767"/>
      <c r="AXG7" s="767"/>
      <c r="AXH7" s="767"/>
      <c r="AXI7" s="767"/>
      <c r="AXJ7" s="767"/>
      <c r="AXK7" s="559"/>
      <c r="AXL7" s="559"/>
      <c r="AXM7" s="560"/>
      <c r="AXN7" s="559"/>
      <c r="AXO7" s="559"/>
      <c r="AXP7" s="559"/>
      <c r="AXQ7" s="560"/>
      <c r="AXR7" s="560"/>
      <c r="AXS7" s="561"/>
      <c r="AXT7" s="560"/>
      <c r="AXU7" s="767"/>
      <c r="AXV7" s="767"/>
      <c r="AXW7" s="767"/>
      <c r="AXX7" s="767"/>
      <c r="AXY7" s="767"/>
      <c r="AXZ7" s="559"/>
      <c r="AYA7" s="559"/>
      <c r="AYB7" s="560"/>
      <c r="AYC7" s="559"/>
      <c r="AYD7" s="559"/>
      <c r="AYE7" s="559"/>
      <c r="AYF7" s="560"/>
      <c r="AYG7" s="560"/>
      <c r="AYH7" s="561"/>
      <c r="AYI7" s="560"/>
      <c r="AYJ7" s="767"/>
      <c r="AYK7" s="767"/>
      <c r="AYL7" s="767"/>
      <c r="AYM7" s="767"/>
      <c r="AYN7" s="767"/>
      <c r="AYO7" s="559"/>
      <c r="AYP7" s="559"/>
      <c r="AYQ7" s="560"/>
      <c r="AYR7" s="559"/>
      <c r="AYS7" s="559"/>
      <c r="AYT7" s="559"/>
      <c r="AYU7" s="560"/>
      <c r="AYV7" s="560"/>
      <c r="AYW7" s="561"/>
      <c r="AYX7" s="560"/>
      <c r="AYY7" s="767"/>
      <c r="AYZ7" s="767"/>
      <c r="AZA7" s="767"/>
      <c r="AZB7" s="767"/>
      <c r="AZC7" s="767"/>
      <c r="AZD7" s="559"/>
      <c r="AZE7" s="559"/>
      <c r="AZF7" s="560"/>
      <c r="AZG7" s="559"/>
      <c r="AZH7" s="559"/>
      <c r="AZI7" s="559"/>
      <c r="AZJ7" s="560"/>
      <c r="AZK7" s="560"/>
      <c r="AZL7" s="561"/>
      <c r="AZM7" s="560"/>
      <c r="AZN7" s="767"/>
      <c r="AZO7" s="767"/>
      <c r="AZP7" s="767"/>
      <c r="AZQ7" s="767"/>
      <c r="AZR7" s="767"/>
      <c r="AZS7" s="559"/>
      <c r="AZT7" s="559"/>
      <c r="AZU7" s="560"/>
      <c r="AZV7" s="559"/>
      <c r="AZW7" s="559"/>
      <c r="AZX7" s="559"/>
      <c r="AZY7" s="560"/>
      <c r="AZZ7" s="560"/>
      <c r="BAA7" s="561"/>
      <c r="BAB7" s="560"/>
      <c r="BAC7" s="767"/>
      <c r="BAD7" s="767"/>
      <c r="BAE7" s="767"/>
      <c r="BAF7" s="767"/>
      <c r="BAG7" s="767"/>
      <c r="BAH7" s="559"/>
      <c r="BAI7" s="559"/>
      <c r="BAJ7" s="560"/>
      <c r="BAK7" s="559"/>
      <c r="BAL7" s="559"/>
      <c r="BAM7" s="559"/>
      <c r="BAN7" s="560"/>
      <c r="BAO7" s="560"/>
      <c r="BAP7" s="561"/>
      <c r="BAQ7" s="560"/>
      <c r="BAR7" s="767"/>
      <c r="BAS7" s="767"/>
      <c r="BAT7" s="767"/>
      <c r="BAU7" s="767"/>
      <c r="BAV7" s="767"/>
      <c r="BAW7" s="559"/>
      <c r="BAX7" s="559"/>
      <c r="BAY7" s="560"/>
      <c r="BAZ7" s="559"/>
      <c r="BBA7" s="559"/>
      <c r="BBB7" s="559"/>
      <c r="BBC7" s="560"/>
      <c r="BBD7" s="560"/>
      <c r="BBE7" s="561"/>
      <c r="BBF7" s="560"/>
      <c r="BBG7" s="767"/>
      <c r="BBH7" s="767"/>
      <c r="BBI7" s="767"/>
      <c r="BBJ7" s="767"/>
      <c r="BBK7" s="767"/>
      <c r="BBL7" s="559"/>
      <c r="BBM7" s="559"/>
      <c r="BBN7" s="560"/>
      <c r="BBO7" s="559"/>
      <c r="BBP7" s="559"/>
      <c r="BBQ7" s="559"/>
      <c r="BBR7" s="560"/>
      <c r="BBS7" s="560"/>
      <c r="BBT7" s="561"/>
      <c r="BBU7" s="560"/>
      <c r="BBV7" s="767"/>
      <c r="BBW7" s="767"/>
      <c r="BBX7" s="767"/>
      <c r="BBY7" s="767"/>
      <c r="BBZ7" s="767"/>
      <c r="BCA7" s="559"/>
      <c r="BCB7" s="559"/>
      <c r="BCC7" s="560"/>
      <c r="BCD7" s="559"/>
      <c r="BCE7" s="559"/>
      <c r="BCF7" s="559"/>
      <c r="BCG7" s="560"/>
      <c r="BCH7" s="560"/>
      <c r="BCI7" s="561"/>
      <c r="BCJ7" s="560"/>
      <c r="BCK7" s="767"/>
      <c r="BCL7" s="767"/>
      <c r="BCM7" s="767"/>
      <c r="BCN7" s="767"/>
      <c r="BCO7" s="767"/>
      <c r="BCP7" s="559"/>
      <c r="BCQ7" s="559"/>
      <c r="BCR7" s="560"/>
      <c r="BCS7" s="559"/>
      <c r="BCT7" s="559"/>
      <c r="BCU7" s="559"/>
      <c r="BCV7" s="560"/>
      <c r="BCW7" s="560"/>
      <c r="BCX7" s="561"/>
      <c r="BCY7" s="560"/>
      <c r="BCZ7" s="767"/>
      <c r="BDA7" s="767"/>
      <c r="BDB7" s="767"/>
      <c r="BDC7" s="767"/>
      <c r="BDD7" s="767"/>
      <c r="BDE7" s="559"/>
      <c r="BDF7" s="559"/>
      <c r="BDG7" s="560"/>
      <c r="BDH7" s="559"/>
      <c r="BDI7" s="559"/>
      <c r="BDJ7" s="559"/>
      <c r="BDK7" s="560"/>
      <c r="BDL7" s="560"/>
      <c r="BDM7" s="561"/>
      <c r="BDN7" s="560"/>
      <c r="BDO7" s="767"/>
      <c r="BDP7" s="767"/>
      <c r="BDQ7" s="767"/>
      <c r="BDR7" s="767"/>
      <c r="BDS7" s="767"/>
      <c r="BDT7" s="559"/>
      <c r="BDU7" s="559"/>
      <c r="BDV7" s="560"/>
      <c r="BDW7" s="559"/>
      <c r="BDX7" s="559"/>
      <c r="BDY7" s="559"/>
      <c r="BDZ7" s="560"/>
      <c r="BEA7" s="560"/>
      <c r="BEB7" s="561"/>
      <c r="BEC7" s="560"/>
      <c r="BED7" s="767"/>
      <c r="BEE7" s="767"/>
      <c r="BEF7" s="767"/>
      <c r="BEG7" s="767"/>
      <c r="BEH7" s="767"/>
      <c r="BEI7" s="559"/>
      <c r="BEJ7" s="559"/>
      <c r="BEK7" s="560"/>
      <c r="BEL7" s="559"/>
      <c r="BEM7" s="559"/>
      <c r="BEN7" s="559"/>
      <c r="BEO7" s="560"/>
      <c r="BEP7" s="560"/>
      <c r="BEQ7" s="561"/>
      <c r="BER7" s="560"/>
      <c r="BES7" s="767"/>
      <c r="BET7" s="767"/>
      <c r="BEU7" s="767"/>
      <c r="BEV7" s="767"/>
      <c r="BEW7" s="767"/>
      <c r="BEX7" s="559"/>
      <c r="BEY7" s="559"/>
      <c r="BEZ7" s="560"/>
      <c r="BFA7" s="559"/>
      <c r="BFB7" s="559"/>
      <c r="BFC7" s="559"/>
      <c r="BFD7" s="560"/>
      <c r="BFE7" s="560"/>
      <c r="BFF7" s="561"/>
      <c r="BFG7" s="560"/>
      <c r="BFH7" s="767"/>
      <c r="BFI7" s="767"/>
      <c r="BFJ7" s="767"/>
      <c r="BFK7" s="767"/>
      <c r="BFL7" s="767"/>
      <c r="BFM7" s="559"/>
      <c r="BFN7" s="559"/>
      <c r="BFO7" s="560"/>
      <c r="BFP7" s="559"/>
      <c r="BFQ7" s="559"/>
      <c r="BFR7" s="559"/>
      <c r="BFS7" s="560"/>
      <c r="BFT7" s="560"/>
      <c r="BFU7" s="561"/>
      <c r="BFV7" s="560"/>
      <c r="BFW7" s="767"/>
      <c r="BFX7" s="767"/>
      <c r="BFY7" s="767"/>
      <c r="BFZ7" s="767"/>
      <c r="BGA7" s="767"/>
      <c r="BGB7" s="559"/>
      <c r="BGC7" s="559"/>
      <c r="BGD7" s="560"/>
      <c r="BGE7" s="559"/>
      <c r="BGF7" s="559"/>
      <c r="BGG7" s="559"/>
      <c r="BGH7" s="560"/>
      <c r="BGI7" s="560"/>
      <c r="BGJ7" s="561"/>
      <c r="BGK7" s="560"/>
      <c r="BGL7" s="767"/>
      <c r="BGM7" s="767"/>
      <c r="BGN7" s="767"/>
      <c r="BGO7" s="767"/>
      <c r="BGP7" s="767"/>
      <c r="BGQ7" s="559"/>
      <c r="BGR7" s="559"/>
      <c r="BGS7" s="560"/>
      <c r="BGT7" s="559"/>
      <c r="BGU7" s="559"/>
      <c r="BGV7" s="559"/>
      <c r="BGW7" s="560"/>
      <c r="BGX7" s="560"/>
      <c r="BGY7" s="561"/>
      <c r="BGZ7" s="560"/>
      <c r="BHA7" s="767"/>
      <c r="BHB7" s="767"/>
      <c r="BHC7" s="767"/>
      <c r="BHD7" s="767"/>
      <c r="BHE7" s="767"/>
      <c r="BHF7" s="559"/>
      <c r="BHG7" s="559"/>
      <c r="BHH7" s="560"/>
      <c r="BHI7" s="559"/>
      <c r="BHJ7" s="559"/>
      <c r="BHK7" s="559"/>
      <c r="BHL7" s="560"/>
      <c r="BHM7" s="560"/>
      <c r="BHN7" s="561"/>
      <c r="BHO7" s="560"/>
      <c r="BHP7" s="767"/>
      <c r="BHQ7" s="767"/>
      <c r="BHR7" s="767"/>
      <c r="BHS7" s="767"/>
      <c r="BHT7" s="767"/>
      <c r="BHU7" s="559"/>
      <c r="BHV7" s="559"/>
      <c r="BHW7" s="560"/>
      <c r="BHX7" s="559"/>
      <c r="BHY7" s="559"/>
      <c r="BHZ7" s="559"/>
      <c r="BIA7" s="560"/>
      <c r="BIB7" s="560"/>
      <c r="BIC7" s="561"/>
      <c r="BID7" s="560"/>
      <c r="BIE7" s="767"/>
      <c r="BIF7" s="767"/>
      <c r="BIG7" s="767"/>
      <c r="BIH7" s="767"/>
      <c r="BII7" s="767"/>
      <c r="BIJ7" s="559"/>
      <c r="BIK7" s="559"/>
      <c r="BIL7" s="560"/>
      <c r="BIM7" s="559"/>
      <c r="BIN7" s="559"/>
      <c r="BIO7" s="559"/>
      <c r="BIP7" s="560"/>
      <c r="BIQ7" s="560"/>
      <c r="BIR7" s="561"/>
      <c r="BIS7" s="560"/>
      <c r="BIT7" s="767"/>
      <c r="BIU7" s="767"/>
      <c r="BIV7" s="767"/>
      <c r="BIW7" s="767"/>
      <c r="BIX7" s="767"/>
      <c r="BIY7" s="559"/>
      <c r="BIZ7" s="559"/>
      <c r="BJA7" s="560"/>
      <c r="BJB7" s="559"/>
      <c r="BJC7" s="559"/>
      <c r="BJD7" s="559"/>
      <c r="BJE7" s="560"/>
      <c r="BJF7" s="560"/>
      <c r="BJG7" s="561"/>
      <c r="BJH7" s="560"/>
      <c r="BJI7" s="767"/>
      <c r="BJJ7" s="767"/>
      <c r="BJK7" s="767"/>
      <c r="BJL7" s="767"/>
      <c r="BJM7" s="767"/>
      <c r="BJN7" s="559"/>
      <c r="BJO7" s="559"/>
      <c r="BJP7" s="560"/>
      <c r="BJQ7" s="559"/>
      <c r="BJR7" s="559"/>
      <c r="BJS7" s="559"/>
      <c r="BJT7" s="560"/>
      <c r="BJU7" s="560"/>
      <c r="BJV7" s="561"/>
      <c r="BJW7" s="560"/>
      <c r="BJX7" s="767"/>
      <c r="BJY7" s="767"/>
      <c r="BJZ7" s="767"/>
      <c r="BKA7" s="767"/>
      <c r="BKB7" s="767"/>
      <c r="BKC7" s="559"/>
      <c r="BKD7" s="559"/>
      <c r="BKE7" s="560"/>
      <c r="BKF7" s="559"/>
      <c r="BKG7" s="559"/>
      <c r="BKH7" s="559"/>
      <c r="BKI7" s="560"/>
      <c r="BKJ7" s="560"/>
      <c r="BKK7" s="561"/>
      <c r="BKL7" s="560"/>
      <c r="BKM7" s="767"/>
      <c r="BKN7" s="767"/>
      <c r="BKO7" s="767"/>
      <c r="BKP7" s="767"/>
      <c r="BKQ7" s="767"/>
      <c r="BKR7" s="559"/>
      <c r="BKS7" s="559"/>
      <c r="BKT7" s="560"/>
      <c r="BKU7" s="559"/>
      <c r="BKV7" s="559"/>
      <c r="BKW7" s="559"/>
      <c r="BKX7" s="560"/>
      <c r="BKY7" s="560"/>
      <c r="BKZ7" s="561"/>
      <c r="BLA7" s="560"/>
      <c r="BLB7" s="767"/>
      <c r="BLC7" s="767"/>
      <c r="BLD7" s="767"/>
      <c r="BLE7" s="767"/>
      <c r="BLF7" s="767"/>
      <c r="BLG7" s="559"/>
      <c r="BLH7" s="559"/>
      <c r="BLI7" s="560"/>
      <c r="BLJ7" s="559"/>
      <c r="BLK7" s="559"/>
      <c r="BLL7" s="559"/>
      <c r="BLM7" s="560"/>
      <c r="BLN7" s="560"/>
      <c r="BLO7" s="561"/>
      <c r="BLP7" s="560"/>
      <c r="BLQ7" s="767"/>
      <c r="BLR7" s="767"/>
      <c r="BLS7" s="767"/>
      <c r="BLT7" s="767"/>
      <c r="BLU7" s="767"/>
      <c r="BLV7" s="559"/>
      <c r="BLW7" s="559"/>
      <c r="BLX7" s="560"/>
      <c r="BLY7" s="559"/>
      <c r="BLZ7" s="559"/>
      <c r="BMA7" s="559"/>
      <c r="BMB7" s="560"/>
      <c r="BMC7" s="560"/>
      <c r="BMD7" s="561"/>
      <c r="BME7" s="560"/>
      <c r="BMF7" s="767"/>
      <c r="BMG7" s="767"/>
      <c r="BMH7" s="767"/>
      <c r="BMI7" s="767"/>
      <c r="BMJ7" s="767"/>
      <c r="BMK7" s="559"/>
      <c r="BML7" s="559"/>
      <c r="BMM7" s="560"/>
      <c r="BMN7" s="559"/>
      <c r="BMO7" s="559"/>
      <c r="BMP7" s="559"/>
      <c r="BMQ7" s="560"/>
      <c r="BMR7" s="560"/>
      <c r="BMS7" s="561"/>
      <c r="BMT7" s="560"/>
      <c r="BMU7" s="767"/>
      <c r="BMV7" s="767"/>
      <c r="BMW7" s="767"/>
      <c r="BMX7" s="767"/>
      <c r="BMY7" s="767"/>
      <c r="BMZ7" s="559"/>
      <c r="BNA7" s="559"/>
      <c r="BNB7" s="560"/>
      <c r="BNC7" s="559"/>
      <c r="BND7" s="559"/>
      <c r="BNE7" s="559"/>
      <c r="BNF7" s="560"/>
      <c r="BNG7" s="560"/>
      <c r="BNH7" s="561"/>
      <c r="BNI7" s="560"/>
      <c r="BNJ7" s="767"/>
      <c r="BNK7" s="767"/>
      <c r="BNL7" s="767"/>
      <c r="BNM7" s="767"/>
      <c r="BNN7" s="767"/>
      <c r="BNO7" s="559"/>
      <c r="BNP7" s="559"/>
      <c r="BNQ7" s="560"/>
      <c r="BNR7" s="559"/>
      <c r="BNS7" s="559"/>
      <c r="BNT7" s="559"/>
      <c r="BNU7" s="560"/>
      <c r="BNV7" s="560"/>
      <c r="BNW7" s="561"/>
      <c r="BNX7" s="560"/>
      <c r="BNY7" s="767"/>
      <c r="BNZ7" s="767"/>
      <c r="BOA7" s="767"/>
      <c r="BOB7" s="767"/>
      <c r="BOC7" s="767"/>
      <c r="BOD7" s="559"/>
      <c r="BOE7" s="559"/>
      <c r="BOF7" s="560"/>
      <c r="BOG7" s="559"/>
      <c r="BOH7" s="559"/>
      <c r="BOI7" s="559"/>
      <c r="BOJ7" s="560"/>
      <c r="BOK7" s="560"/>
      <c r="BOL7" s="561"/>
      <c r="BOM7" s="560"/>
      <c r="BON7" s="767"/>
      <c r="BOO7" s="767"/>
      <c r="BOP7" s="767"/>
      <c r="BOQ7" s="767"/>
      <c r="BOR7" s="767"/>
      <c r="BOS7" s="559"/>
      <c r="BOT7" s="559"/>
      <c r="BOU7" s="560"/>
      <c r="BOV7" s="559"/>
      <c r="BOW7" s="559"/>
      <c r="BOX7" s="559"/>
      <c r="BOY7" s="560"/>
      <c r="BOZ7" s="560"/>
      <c r="BPA7" s="561"/>
      <c r="BPB7" s="560"/>
      <c r="BPC7" s="767"/>
      <c r="BPD7" s="767"/>
      <c r="BPE7" s="767"/>
      <c r="BPF7" s="767"/>
      <c r="BPG7" s="767"/>
      <c r="BPH7" s="559"/>
      <c r="BPI7" s="559"/>
      <c r="BPJ7" s="560"/>
      <c r="BPK7" s="559"/>
      <c r="BPL7" s="559"/>
      <c r="BPM7" s="559"/>
      <c r="BPN7" s="560"/>
      <c r="BPO7" s="560"/>
      <c r="BPP7" s="561"/>
      <c r="BPQ7" s="560"/>
      <c r="BPR7" s="767"/>
      <c r="BPS7" s="767"/>
      <c r="BPT7" s="767"/>
      <c r="BPU7" s="767"/>
      <c r="BPV7" s="767"/>
      <c r="BPW7" s="559"/>
      <c r="BPX7" s="559"/>
      <c r="BPY7" s="560"/>
      <c r="BPZ7" s="559"/>
      <c r="BQA7" s="559"/>
      <c r="BQB7" s="559"/>
      <c r="BQC7" s="560"/>
      <c r="BQD7" s="560"/>
      <c r="BQE7" s="561"/>
      <c r="BQF7" s="560"/>
      <c r="BQG7" s="767"/>
      <c r="BQH7" s="767"/>
      <c r="BQI7" s="767"/>
      <c r="BQJ7" s="767"/>
      <c r="BQK7" s="767"/>
      <c r="BQL7" s="559"/>
      <c r="BQM7" s="559"/>
      <c r="BQN7" s="560"/>
      <c r="BQO7" s="559"/>
      <c r="BQP7" s="559"/>
      <c r="BQQ7" s="559"/>
      <c r="BQR7" s="560"/>
      <c r="BQS7" s="560"/>
      <c r="BQT7" s="561"/>
      <c r="BQU7" s="560"/>
      <c r="BQV7" s="767"/>
      <c r="BQW7" s="767"/>
      <c r="BQX7" s="767"/>
      <c r="BQY7" s="767"/>
      <c r="BQZ7" s="767"/>
      <c r="BRA7" s="559"/>
      <c r="BRB7" s="559"/>
      <c r="BRC7" s="560"/>
      <c r="BRD7" s="559"/>
      <c r="BRE7" s="559"/>
      <c r="BRF7" s="559"/>
      <c r="BRG7" s="560"/>
      <c r="BRH7" s="560"/>
      <c r="BRI7" s="561"/>
      <c r="BRJ7" s="560"/>
      <c r="BRK7" s="767"/>
      <c r="BRL7" s="767"/>
      <c r="BRM7" s="767"/>
      <c r="BRN7" s="767"/>
      <c r="BRO7" s="767"/>
      <c r="BRP7" s="559"/>
      <c r="BRQ7" s="559"/>
      <c r="BRR7" s="560"/>
      <c r="BRS7" s="559"/>
      <c r="BRT7" s="559"/>
      <c r="BRU7" s="559"/>
      <c r="BRV7" s="560"/>
      <c r="BRW7" s="560"/>
      <c r="BRX7" s="561"/>
      <c r="BRY7" s="560"/>
      <c r="BRZ7" s="767"/>
      <c r="BSA7" s="767"/>
      <c r="BSB7" s="767"/>
      <c r="BSC7" s="767"/>
      <c r="BSD7" s="767"/>
      <c r="BSE7" s="559"/>
      <c r="BSF7" s="559"/>
      <c r="BSG7" s="560"/>
      <c r="BSH7" s="559"/>
      <c r="BSI7" s="559"/>
      <c r="BSJ7" s="559"/>
      <c r="BSK7" s="560"/>
      <c r="BSL7" s="560"/>
      <c r="BSM7" s="561"/>
      <c r="BSN7" s="560"/>
      <c r="BSO7" s="767"/>
      <c r="BSP7" s="767"/>
      <c r="BSQ7" s="767"/>
      <c r="BSR7" s="767"/>
      <c r="BSS7" s="767"/>
      <c r="BST7" s="559"/>
      <c r="BSU7" s="559"/>
      <c r="BSV7" s="560"/>
      <c r="BSW7" s="559"/>
      <c r="BSX7" s="559"/>
      <c r="BSY7" s="559"/>
      <c r="BSZ7" s="560"/>
      <c r="BTA7" s="560"/>
      <c r="BTB7" s="561"/>
      <c r="BTC7" s="560"/>
      <c r="BTD7" s="767"/>
      <c r="BTE7" s="767"/>
      <c r="BTF7" s="767"/>
      <c r="BTG7" s="767"/>
      <c r="BTH7" s="767"/>
      <c r="BTI7" s="559"/>
      <c r="BTJ7" s="559"/>
      <c r="BTK7" s="560"/>
      <c r="BTL7" s="559"/>
      <c r="BTM7" s="559"/>
      <c r="BTN7" s="559"/>
      <c r="BTO7" s="560"/>
      <c r="BTP7" s="560"/>
      <c r="BTQ7" s="561"/>
      <c r="BTR7" s="560"/>
      <c r="BTS7" s="767"/>
      <c r="BTT7" s="767"/>
      <c r="BTU7" s="767"/>
      <c r="BTV7" s="767"/>
      <c r="BTW7" s="767"/>
      <c r="BTX7" s="559"/>
      <c r="BTY7" s="559"/>
      <c r="BTZ7" s="560"/>
      <c r="BUA7" s="559"/>
      <c r="BUB7" s="559"/>
      <c r="BUC7" s="559"/>
      <c r="BUD7" s="560"/>
      <c r="BUE7" s="560"/>
      <c r="BUF7" s="561"/>
      <c r="BUG7" s="560"/>
      <c r="BUH7" s="767"/>
      <c r="BUI7" s="767"/>
      <c r="BUJ7" s="767"/>
      <c r="BUK7" s="767"/>
      <c r="BUL7" s="767"/>
      <c r="BUM7" s="559"/>
      <c r="BUN7" s="559"/>
      <c r="BUO7" s="560"/>
      <c r="BUP7" s="559"/>
      <c r="BUQ7" s="559"/>
      <c r="BUR7" s="559"/>
      <c r="BUS7" s="560"/>
      <c r="BUT7" s="560"/>
      <c r="BUU7" s="561"/>
      <c r="BUV7" s="560"/>
      <c r="BUW7" s="767"/>
      <c r="BUX7" s="767"/>
      <c r="BUY7" s="767"/>
      <c r="BUZ7" s="767"/>
      <c r="BVA7" s="767"/>
      <c r="BVB7" s="559"/>
      <c r="BVC7" s="559"/>
      <c r="BVD7" s="560"/>
      <c r="BVE7" s="559"/>
      <c r="BVF7" s="559"/>
      <c r="BVG7" s="559"/>
      <c r="BVH7" s="560"/>
      <c r="BVI7" s="560"/>
      <c r="BVJ7" s="561"/>
      <c r="BVK7" s="560"/>
      <c r="BVL7" s="767"/>
      <c r="BVM7" s="767"/>
      <c r="BVN7" s="767"/>
      <c r="BVO7" s="767"/>
      <c r="BVP7" s="767"/>
      <c r="BVQ7" s="559"/>
      <c r="BVR7" s="559"/>
      <c r="BVS7" s="560"/>
      <c r="BVT7" s="559"/>
      <c r="BVU7" s="559"/>
      <c r="BVV7" s="559"/>
      <c r="BVW7" s="560"/>
      <c r="BVX7" s="560"/>
      <c r="BVY7" s="561"/>
      <c r="BVZ7" s="560"/>
      <c r="BWA7" s="767"/>
      <c r="BWB7" s="767"/>
      <c r="BWC7" s="767"/>
      <c r="BWD7" s="767"/>
      <c r="BWE7" s="767"/>
      <c r="BWF7" s="559"/>
      <c r="BWG7" s="559"/>
      <c r="BWH7" s="560"/>
      <c r="BWI7" s="559"/>
      <c r="BWJ7" s="559"/>
      <c r="BWK7" s="559"/>
      <c r="BWL7" s="560"/>
      <c r="BWM7" s="560"/>
      <c r="BWN7" s="561"/>
      <c r="BWO7" s="560"/>
      <c r="BWP7" s="767"/>
      <c r="BWQ7" s="767"/>
      <c r="BWR7" s="767"/>
      <c r="BWS7" s="767"/>
      <c r="BWT7" s="767"/>
      <c r="BWU7" s="559"/>
      <c r="BWV7" s="559"/>
      <c r="BWW7" s="560"/>
      <c r="BWX7" s="559"/>
      <c r="BWY7" s="559"/>
      <c r="BWZ7" s="559"/>
      <c r="BXA7" s="560"/>
      <c r="BXB7" s="560"/>
      <c r="BXC7" s="561"/>
      <c r="BXD7" s="560"/>
      <c r="BXE7" s="767"/>
      <c r="BXF7" s="767"/>
      <c r="BXG7" s="767"/>
      <c r="BXH7" s="767"/>
      <c r="BXI7" s="767"/>
      <c r="BXJ7" s="559"/>
      <c r="BXK7" s="559"/>
      <c r="BXL7" s="560"/>
      <c r="BXM7" s="559"/>
      <c r="BXN7" s="559"/>
      <c r="BXO7" s="559"/>
      <c r="BXP7" s="560"/>
      <c r="BXQ7" s="560"/>
      <c r="BXR7" s="561"/>
      <c r="BXS7" s="560"/>
      <c r="BXT7" s="767"/>
      <c r="BXU7" s="767"/>
      <c r="BXV7" s="767"/>
      <c r="BXW7" s="767"/>
      <c r="BXX7" s="767"/>
      <c r="BXY7" s="559"/>
      <c r="BXZ7" s="559"/>
      <c r="BYA7" s="560"/>
      <c r="BYB7" s="559"/>
      <c r="BYC7" s="559"/>
      <c r="BYD7" s="559"/>
      <c r="BYE7" s="560"/>
      <c r="BYF7" s="560"/>
      <c r="BYG7" s="561"/>
      <c r="BYH7" s="560"/>
      <c r="BYI7" s="767"/>
      <c r="BYJ7" s="767"/>
      <c r="BYK7" s="767"/>
      <c r="BYL7" s="767"/>
      <c r="BYM7" s="767"/>
      <c r="BYN7" s="559"/>
      <c r="BYO7" s="559"/>
      <c r="BYP7" s="560"/>
      <c r="BYQ7" s="559"/>
      <c r="BYR7" s="559"/>
      <c r="BYS7" s="559"/>
      <c r="BYT7" s="560"/>
      <c r="BYU7" s="560"/>
      <c r="BYV7" s="561"/>
      <c r="BYW7" s="560"/>
      <c r="BYX7" s="767"/>
      <c r="BYY7" s="767"/>
      <c r="BYZ7" s="767"/>
      <c r="BZA7" s="767"/>
      <c r="BZB7" s="767"/>
      <c r="BZC7" s="559"/>
      <c r="BZD7" s="559"/>
      <c r="BZE7" s="560"/>
      <c r="BZF7" s="559"/>
      <c r="BZG7" s="559"/>
      <c r="BZH7" s="559"/>
      <c r="BZI7" s="560"/>
      <c r="BZJ7" s="560"/>
      <c r="BZK7" s="561"/>
      <c r="BZL7" s="560"/>
      <c r="BZM7" s="767"/>
      <c r="BZN7" s="767"/>
      <c r="BZO7" s="767"/>
      <c r="BZP7" s="767"/>
      <c r="BZQ7" s="767"/>
      <c r="BZR7" s="559"/>
      <c r="BZS7" s="559"/>
      <c r="BZT7" s="560"/>
      <c r="BZU7" s="559"/>
      <c r="BZV7" s="559"/>
      <c r="BZW7" s="559"/>
      <c r="BZX7" s="560"/>
      <c r="BZY7" s="560"/>
      <c r="BZZ7" s="561"/>
      <c r="CAA7" s="560"/>
      <c r="CAB7" s="767"/>
      <c r="CAC7" s="767"/>
      <c r="CAD7" s="767"/>
      <c r="CAE7" s="767"/>
      <c r="CAF7" s="767"/>
      <c r="CAG7" s="559"/>
      <c r="CAH7" s="559"/>
      <c r="CAI7" s="560"/>
      <c r="CAJ7" s="559"/>
      <c r="CAK7" s="559"/>
      <c r="CAL7" s="559"/>
      <c r="CAM7" s="560"/>
      <c r="CAN7" s="560"/>
      <c r="CAO7" s="561"/>
      <c r="CAP7" s="560"/>
      <c r="CAQ7" s="767"/>
      <c r="CAR7" s="767"/>
      <c r="CAS7" s="767"/>
      <c r="CAT7" s="767"/>
      <c r="CAU7" s="767"/>
      <c r="CAV7" s="559"/>
      <c r="CAW7" s="559"/>
      <c r="CAX7" s="560"/>
      <c r="CAY7" s="559"/>
      <c r="CAZ7" s="559"/>
      <c r="CBA7" s="559"/>
      <c r="CBB7" s="560"/>
      <c r="CBC7" s="560"/>
      <c r="CBD7" s="561"/>
      <c r="CBE7" s="560"/>
      <c r="CBF7" s="767"/>
      <c r="CBG7" s="767"/>
      <c r="CBH7" s="767"/>
      <c r="CBI7" s="767"/>
      <c r="CBJ7" s="767"/>
      <c r="CBK7" s="559"/>
      <c r="CBL7" s="559"/>
      <c r="CBM7" s="560"/>
      <c r="CBN7" s="559"/>
      <c r="CBO7" s="559"/>
      <c r="CBP7" s="559"/>
      <c r="CBQ7" s="560"/>
      <c r="CBR7" s="560"/>
      <c r="CBS7" s="561"/>
      <c r="CBT7" s="560"/>
      <c r="CBU7" s="767"/>
      <c r="CBV7" s="767"/>
      <c r="CBW7" s="767"/>
      <c r="CBX7" s="767"/>
      <c r="CBY7" s="767"/>
      <c r="CBZ7" s="559"/>
      <c r="CCA7" s="559"/>
      <c r="CCB7" s="560"/>
      <c r="CCC7" s="559"/>
      <c r="CCD7" s="559"/>
      <c r="CCE7" s="559"/>
      <c r="CCF7" s="560"/>
      <c r="CCG7" s="560"/>
      <c r="CCH7" s="561"/>
      <c r="CCI7" s="560"/>
      <c r="CCJ7" s="767"/>
      <c r="CCK7" s="767"/>
      <c r="CCL7" s="767"/>
      <c r="CCM7" s="767"/>
      <c r="CCN7" s="767"/>
      <c r="CCO7" s="559"/>
      <c r="CCP7" s="559"/>
      <c r="CCQ7" s="560"/>
      <c r="CCR7" s="559"/>
      <c r="CCS7" s="559"/>
      <c r="CCT7" s="559"/>
      <c r="CCU7" s="560"/>
      <c r="CCV7" s="560"/>
      <c r="CCW7" s="561"/>
      <c r="CCX7" s="560"/>
      <c r="CCY7" s="767"/>
      <c r="CCZ7" s="767"/>
      <c r="CDA7" s="767"/>
      <c r="CDB7" s="767"/>
      <c r="CDC7" s="767"/>
      <c r="CDD7" s="559"/>
      <c r="CDE7" s="559"/>
      <c r="CDF7" s="560"/>
      <c r="CDG7" s="559"/>
      <c r="CDH7" s="559"/>
      <c r="CDI7" s="559"/>
      <c r="CDJ7" s="560"/>
      <c r="CDK7" s="560"/>
      <c r="CDL7" s="561"/>
      <c r="CDM7" s="560"/>
      <c r="CDN7" s="767"/>
      <c r="CDO7" s="767"/>
      <c r="CDP7" s="767"/>
      <c r="CDQ7" s="767"/>
      <c r="CDR7" s="767"/>
      <c r="CDS7" s="559"/>
      <c r="CDT7" s="559"/>
      <c r="CDU7" s="560"/>
      <c r="CDV7" s="559"/>
      <c r="CDW7" s="559"/>
      <c r="CDX7" s="559"/>
      <c r="CDY7" s="560"/>
      <c r="CDZ7" s="560"/>
      <c r="CEA7" s="561"/>
      <c r="CEB7" s="560"/>
      <c r="CEC7" s="767"/>
      <c r="CED7" s="767"/>
      <c r="CEE7" s="767"/>
      <c r="CEF7" s="767"/>
      <c r="CEG7" s="767"/>
      <c r="CEH7" s="559"/>
      <c r="CEI7" s="559"/>
      <c r="CEJ7" s="560"/>
      <c r="CEK7" s="559"/>
      <c r="CEL7" s="559"/>
      <c r="CEM7" s="559"/>
      <c r="CEN7" s="560"/>
      <c r="CEO7" s="560"/>
      <c r="CEP7" s="561"/>
      <c r="CEQ7" s="560"/>
      <c r="CER7" s="767"/>
      <c r="CES7" s="767"/>
      <c r="CET7" s="767"/>
      <c r="CEU7" s="767"/>
      <c r="CEV7" s="767"/>
      <c r="CEW7" s="559"/>
      <c r="CEX7" s="559"/>
      <c r="CEY7" s="560"/>
      <c r="CEZ7" s="559"/>
      <c r="CFA7" s="559"/>
      <c r="CFB7" s="559"/>
      <c r="CFC7" s="560"/>
      <c r="CFD7" s="560"/>
      <c r="CFE7" s="561"/>
      <c r="CFF7" s="560"/>
      <c r="CFG7" s="767"/>
      <c r="CFH7" s="767"/>
      <c r="CFI7" s="767"/>
      <c r="CFJ7" s="767"/>
      <c r="CFK7" s="767"/>
      <c r="CFL7" s="559"/>
      <c r="CFM7" s="559"/>
      <c r="CFN7" s="560"/>
      <c r="CFO7" s="559"/>
      <c r="CFP7" s="559"/>
      <c r="CFQ7" s="559"/>
      <c r="CFR7" s="560"/>
      <c r="CFS7" s="560"/>
      <c r="CFT7" s="561"/>
      <c r="CFU7" s="560"/>
      <c r="CFV7" s="767"/>
      <c r="CFW7" s="767"/>
      <c r="CFX7" s="767"/>
      <c r="CFY7" s="767"/>
      <c r="CFZ7" s="767"/>
      <c r="CGA7" s="559"/>
      <c r="CGB7" s="559"/>
      <c r="CGC7" s="560"/>
      <c r="CGD7" s="559"/>
      <c r="CGE7" s="559"/>
      <c r="CGF7" s="559"/>
      <c r="CGG7" s="560"/>
      <c r="CGH7" s="560"/>
      <c r="CGI7" s="561"/>
      <c r="CGJ7" s="560"/>
      <c r="CGK7" s="767"/>
      <c r="CGL7" s="767"/>
      <c r="CGM7" s="767"/>
      <c r="CGN7" s="767"/>
      <c r="CGO7" s="767"/>
      <c r="CGP7" s="559"/>
      <c r="CGQ7" s="559"/>
      <c r="CGR7" s="560"/>
      <c r="CGS7" s="559"/>
      <c r="CGT7" s="559"/>
      <c r="CGU7" s="559"/>
      <c r="CGV7" s="560"/>
      <c r="CGW7" s="560"/>
      <c r="CGX7" s="561"/>
      <c r="CGY7" s="560"/>
      <c r="CGZ7" s="767"/>
      <c r="CHA7" s="767"/>
      <c r="CHB7" s="767"/>
      <c r="CHC7" s="767"/>
      <c r="CHD7" s="767"/>
      <c r="CHE7" s="559"/>
      <c r="CHF7" s="559"/>
      <c r="CHG7" s="560"/>
      <c r="CHH7" s="559"/>
      <c r="CHI7" s="559"/>
      <c r="CHJ7" s="559"/>
      <c r="CHK7" s="560"/>
      <c r="CHL7" s="560"/>
      <c r="CHM7" s="561"/>
      <c r="CHN7" s="560"/>
      <c r="CHO7" s="767"/>
      <c r="CHP7" s="767"/>
      <c r="CHQ7" s="767"/>
      <c r="CHR7" s="767"/>
      <c r="CHS7" s="767"/>
      <c r="CHT7" s="559"/>
      <c r="CHU7" s="559"/>
      <c r="CHV7" s="560"/>
      <c r="CHW7" s="559"/>
      <c r="CHX7" s="559"/>
      <c r="CHY7" s="559"/>
      <c r="CHZ7" s="560"/>
      <c r="CIA7" s="560"/>
      <c r="CIB7" s="561"/>
      <c r="CIC7" s="560"/>
      <c r="CID7" s="767"/>
      <c r="CIE7" s="767"/>
      <c r="CIF7" s="767"/>
      <c r="CIG7" s="767"/>
      <c r="CIH7" s="767"/>
      <c r="CII7" s="559"/>
      <c r="CIJ7" s="559"/>
      <c r="CIK7" s="560"/>
      <c r="CIL7" s="559"/>
      <c r="CIM7" s="559"/>
      <c r="CIN7" s="559"/>
      <c r="CIO7" s="560"/>
      <c r="CIP7" s="560"/>
      <c r="CIQ7" s="561"/>
      <c r="CIR7" s="560"/>
      <c r="CIS7" s="767"/>
      <c r="CIT7" s="767"/>
      <c r="CIU7" s="767"/>
      <c r="CIV7" s="767"/>
      <c r="CIW7" s="767"/>
      <c r="CIX7" s="559"/>
      <c r="CIY7" s="559"/>
      <c r="CIZ7" s="560"/>
      <c r="CJA7" s="559"/>
      <c r="CJB7" s="559"/>
      <c r="CJC7" s="559"/>
      <c r="CJD7" s="560"/>
      <c r="CJE7" s="560"/>
      <c r="CJF7" s="561"/>
      <c r="CJG7" s="560"/>
      <c r="CJH7" s="767"/>
      <c r="CJI7" s="767"/>
      <c r="CJJ7" s="767"/>
      <c r="CJK7" s="767"/>
      <c r="CJL7" s="767"/>
      <c r="CJM7" s="559"/>
      <c r="CJN7" s="559"/>
      <c r="CJO7" s="560"/>
      <c r="CJP7" s="559"/>
      <c r="CJQ7" s="559"/>
      <c r="CJR7" s="559"/>
      <c r="CJS7" s="560"/>
      <c r="CJT7" s="560"/>
      <c r="CJU7" s="561"/>
      <c r="CJV7" s="560"/>
      <c r="CJW7" s="767"/>
      <c r="CJX7" s="767"/>
      <c r="CJY7" s="767"/>
      <c r="CJZ7" s="767"/>
      <c r="CKA7" s="767"/>
      <c r="CKB7" s="559"/>
      <c r="CKC7" s="559"/>
      <c r="CKD7" s="560"/>
      <c r="CKE7" s="559"/>
      <c r="CKF7" s="559"/>
      <c r="CKG7" s="559"/>
      <c r="CKH7" s="560"/>
      <c r="CKI7" s="560"/>
      <c r="CKJ7" s="561"/>
      <c r="CKK7" s="560"/>
      <c r="CKL7" s="767"/>
      <c r="CKM7" s="767"/>
      <c r="CKN7" s="767"/>
      <c r="CKO7" s="767"/>
      <c r="CKP7" s="767"/>
      <c r="CKQ7" s="559"/>
      <c r="CKR7" s="559"/>
      <c r="CKS7" s="560"/>
      <c r="CKT7" s="559"/>
      <c r="CKU7" s="559"/>
      <c r="CKV7" s="559"/>
      <c r="CKW7" s="560"/>
      <c r="CKX7" s="560"/>
      <c r="CKY7" s="561"/>
      <c r="CKZ7" s="560"/>
      <c r="CLA7" s="767"/>
      <c r="CLB7" s="767"/>
      <c r="CLC7" s="767"/>
      <c r="CLD7" s="767"/>
      <c r="CLE7" s="767"/>
      <c r="CLF7" s="559"/>
      <c r="CLG7" s="559"/>
      <c r="CLH7" s="560"/>
      <c r="CLI7" s="559"/>
      <c r="CLJ7" s="559"/>
      <c r="CLK7" s="559"/>
      <c r="CLL7" s="560"/>
      <c r="CLM7" s="560"/>
      <c r="CLN7" s="561"/>
      <c r="CLO7" s="560"/>
      <c r="CLP7" s="767"/>
      <c r="CLQ7" s="767"/>
      <c r="CLR7" s="767"/>
      <c r="CLS7" s="767"/>
      <c r="CLT7" s="767"/>
      <c r="CLU7" s="559"/>
      <c r="CLV7" s="559"/>
      <c r="CLW7" s="560"/>
      <c r="CLX7" s="559"/>
      <c r="CLY7" s="559"/>
      <c r="CLZ7" s="559"/>
      <c r="CMA7" s="560"/>
      <c r="CMB7" s="560"/>
      <c r="CMC7" s="561"/>
      <c r="CMD7" s="560"/>
      <c r="CME7" s="767"/>
      <c r="CMF7" s="767"/>
      <c r="CMG7" s="767"/>
      <c r="CMH7" s="767"/>
      <c r="CMI7" s="767"/>
      <c r="CMJ7" s="559"/>
      <c r="CMK7" s="559"/>
      <c r="CML7" s="560"/>
      <c r="CMM7" s="559"/>
      <c r="CMN7" s="559"/>
      <c r="CMO7" s="559"/>
      <c r="CMP7" s="560"/>
      <c r="CMQ7" s="560"/>
      <c r="CMR7" s="561"/>
      <c r="CMS7" s="560"/>
      <c r="CMT7" s="767"/>
      <c r="CMU7" s="767"/>
      <c r="CMV7" s="767"/>
      <c r="CMW7" s="767"/>
      <c r="CMX7" s="767"/>
      <c r="CMY7" s="559"/>
      <c r="CMZ7" s="559"/>
      <c r="CNA7" s="560"/>
      <c r="CNB7" s="559"/>
      <c r="CNC7" s="559"/>
      <c r="CND7" s="559"/>
      <c r="CNE7" s="560"/>
      <c r="CNF7" s="560"/>
      <c r="CNG7" s="561"/>
      <c r="CNH7" s="560"/>
      <c r="CNI7" s="767"/>
      <c r="CNJ7" s="767"/>
      <c r="CNK7" s="767"/>
      <c r="CNL7" s="767"/>
      <c r="CNM7" s="767"/>
      <c r="CNN7" s="559"/>
      <c r="CNO7" s="559"/>
      <c r="CNP7" s="560"/>
      <c r="CNQ7" s="559"/>
      <c r="CNR7" s="559"/>
      <c r="CNS7" s="559"/>
      <c r="CNT7" s="560"/>
      <c r="CNU7" s="560"/>
      <c r="CNV7" s="561"/>
      <c r="CNW7" s="560"/>
      <c r="CNX7" s="767"/>
      <c r="CNY7" s="767"/>
      <c r="CNZ7" s="767"/>
      <c r="COA7" s="767"/>
      <c r="COB7" s="767"/>
      <c r="COC7" s="559"/>
      <c r="COD7" s="559"/>
      <c r="COE7" s="560"/>
      <c r="COF7" s="559"/>
      <c r="COG7" s="559"/>
      <c r="COH7" s="559"/>
      <c r="COI7" s="560"/>
      <c r="COJ7" s="560"/>
      <c r="COK7" s="561"/>
      <c r="COL7" s="560"/>
      <c r="COM7" s="767"/>
      <c r="CON7" s="767"/>
      <c r="COO7" s="767"/>
      <c r="COP7" s="767"/>
      <c r="COQ7" s="767"/>
      <c r="COR7" s="559"/>
      <c r="COS7" s="559"/>
      <c r="COT7" s="560"/>
      <c r="COU7" s="559"/>
      <c r="COV7" s="559"/>
      <c r="COW7" s="559"/>
      <c r="COX7" s="560"/>
      <c r="COY7" s="560"/>
      <c r="COZ7" s="561"/>
      <c r="CPA7" s="560"/>
      <c r="CPB7" s="767"/>
      <c r="CPC7" s="767"/>
      <c r="CPD7" s="767"/>
      <c r="CPE7" s="767"/>
      <c r="CPF7" s="767"/>
      <c r="CPG7" s="559"/>
      <c r="CPH7" s="559"/>
      <c r="CPI7" s="560"/>
      <c r="CPJ7" s="559"/>
      <c r="CPK7" s="559"/>
      <c r="CPL7" s="559"/>
      <c r="CPM7" s="560"/>
      <c r="CPN7" s="560"/>
      <c r="CPO7" s="561"/>
      <c r="CPP7" s="560"/>
      <c r="CPQ7" s="767"/>
      <c r="CPR7" s="767"/>
      <c r="CPS7" s="767"/>
      <c r="CPT7" s="767"/>
      <c r="CPU7" s="767"/>
      <c r="CPV7" s="559"/>
      <c r="CPW7" s="559"/>
      <c r="CPX7" s="560"/>
      <c r="CPY7" s="559"/>
      <c r="CPZ7" s="559"/>
      <c r="CQA7" s="559"/>
      <c r="CQB7" s="560"/>
      <c r="CQC7" s="560"/>
      <c r="CQD7" s="561"/>
      <c r="CQE7" s="560"/>
      <c r="CQF7" s="767"/>
      <c r="CQG7" s="767"/>
      <c r="CQH7" s="767"/>
      <c r="CQI7" s="767"/>
      <c r="CQJ7" s="767"/>
      <c r="CQK7" s="559"/>
      <c r="CQL7" s="559"/>
      <c r="CQM7" s="560"/>
      <c r="CQN7" s="559"/>
      <c r="CQO7" s="559"/>
      <c r="CQP7" s="559"/>
      <c r="CQQ7" s="560"/>
      <c r="CQR7" s="560"/>
      <c r="CQS7" s="561"/>
      <c r="CQT7" s="560"/>
      <c r="CQU7" s="767"/>
      <c r="CQV7" s="767"/>
      <c r="CQW7" s="767"/>
      <c r="CQX7" s="767"/>
      <c r="CQY7" s="767"/>
      <c r="CQZ7" s="559"/>
      <c r="CRA7" s="559"/>
      <c r="CRB7" s="560"/>
      <c r="CRC7" s="559"/>
      <c r="CRD7" s="559"/>
      <c r="CRE7" s="559"/>
      <c r="CRF7" s="560"/>
      <c r="CRG7" s="560"/>
      <c r="CRH7" s="561"/>
      <c r="CRI7" s="560"/>
      <c r="CRJ7" s="767"/>
      <c r="CRK7" s="767"/>
      <c r="CRL7" s="767"/>
      <c r="CRM7" s="767"/>
      <c r="CRN7" s="767"/>
      <c r="CRO7" s="559"/>
      <c r="CRP7" s="559"/>
      <c r="CRQ7" s="560"/>
      <c r="CRR7" s="559"/>
      <c r="CRS7" s="559"/>
      <c r="CRT7" s="559"/>
      <c r="CRU7" s="560"/>
      <c r="CRV7" s="560"/>
      <c r="CRW7" s="561"/>
      <c r="CRX7" s="560"/>
      <c r="CRY7" s="767"/>
      <c r="CRZ7" s="767"/>
      <c r="CSA7" s="767"/>
      <c r="CSB7" s="767"/>
      <c r="CSC7" s="767"/>
      <c r="CSD7" s="559"/>
      <c r="CSE7" s="559"/>
      <c r="CSF7" s="560"/>
      <c r="CSG7" s="559"/>
      <c r="CSH7" s="559"/>
      <c r="CSI7" s="559"/>
      <c r="CSJ7" s="560"/>
      <c r="CSK7" s="560"/>
      <c r="CSL7" s="561"/>
      <c r="CSM7" s="560"/>
      <c r="CSN7" s="767"/>
      <c r="CSO7" s="767"/>
      <c r="CSP7" s="767"/>
      <c r="CSQ7" s="767"/>
      <c r="CSR7" s="767"/>
      <c r="CSS7" s="559"/>
      <c r="CST7" s="559"/>
      <c r="CSU7" s="560"/>
      <c r="CSV7" s="559"/>
      <c r="CSW7" s="559"/>
      <c r="CSX7" s="559"/>
      <c r="CSY7" s="560"/>
      <c r="CSZ7" s="560"/>
      <c r="CTA7" s="561"/>
      <c r="CTB7" s="560"/>
      <c r="CTC7" s="767"/>
      <c r="CTD7" s="767"/>
      <c r="CTE7" s="767"/>
      <c r="CTF7" s="767"/>
      <c r="CTG7" s="767"/>
      <c r="CTH7" s="559"/>
      <c r="CTI7" s="559"/>
      <c r="CTJ7" s="560"/>
      <c r="CTK7" s="559"/>
      <c r="CTL7" s="559"/>
      <c r="CTM7" s="559"/>
      <c r="CTN7" s="560"/>
      <c r="CTO7" s="560"/>
      <c r="CTP7" s="561"/>
      <c r="CTQ7" s="560"/>
      <c r="CTR7" s="767"/>
      <c r="CTS7" s="767"/>
      <c r="CTT7" s="767"/>
      <c r="CTU7" s="767"/>
      <c r="CTV7" s="767"/>
      <c r="CTW7" s="559"/>
      <c r="CTX7" s="559"/>
      <c r="CTY7" s="560"/>
      <c r="CTZ7" s="559"/>
      <c r="CUA7" s="559"/>
      <c r="CUB7" s="559"/>
      <c r="CUC7" s="560"/>
      <c r="CUD7" s="560"/>
      <c r="CUE7" s="561"/>
      <c r="CUF7" s="560"/>
      <c r="CUG7" s="767"/>
      <c r="CUH7" s="767"/>
      <c r="CUI7" s="767"/>
      <c r="CUJ7" s="767"/>
      <c r="CUK7" s="767"/>
      <c r="CUL7" s="559"/>
      <c r="CUM7" s="559"/>
      <c r="CUN7" s="560"/>
      <c r="CUO7" s="559"/>
      <c r="CUP7" s="559"/>
      <c r="CUQ7" s="559"/>
      <c r="CUR7" s="560"/>
      <c r="CUS7" s="560"/>
      <c r="CUT7" s="561"/>
      <c r="CUU7" s="560"/>
      <c r="CUV7" s="767"/>
      <c r="CUW7" s="767"/>
      <c r="CUX7" s="767"/>
      <c r="CUY7" s="767"/>
      <c r="CUZ7" s="767"/>
      <c r="CVA7" s="559"/>
      <c r="CVB7" s="559"/>
      <c r="CVC7" s="560"/>
      <c r="CVD7" s="559"/>
      <c r="CVE7" s="559"/>
      <c r="CVF7" s="559"/>
      <c r="CVG7" s="560"/>
      <c r="CVH7" s="560"/>
      <c r="CVI7" s="561"/>
      <c r="CVJ7" s="560"/>
      <c r="CVK7" s="767"/>
      <c r="CVL7" s="767"/>
      <c r="CVM7" s="767"/>
      <c r="CVN7" s="767"/>
      <c r="CVO7" s="767"/>
      <c r="CVP7" s="559"/>
      <c r="CVQ7" s="559"/>
      <c r="CVR7" s="560"/>
      <c r="CVS7" s="559"/>
      <c r="CVT7" s="559"/>
      <c r="CVU7" s="559"/>
      <c r="CVV7" s="560"/>
      <c r="CVW7" s="560"/>
      <c r="CVX7" s="561"/>
      <c r="CVY7" s="560"/>
      <c r="CVZ7" s="767"/>
      <c r="CWA7" s="767"/>
      <c r="CWB7" s="767"/>
      <c r="CWC7" s="767"/>
      <c r="CWD7" s="767"/>
      <c r="CWE7" s="559"/>
      <c r="CWF7" s="559"/>
      <c r="CWG7" s="560"/>
      <c r="CWH7" s="559"/>
      <c r="CWI7" s="559"/>
      <c r="CWJ7" s="559"/>
      <c r="CWK7" s="560"/>
      <c r="CWL7" s="560"/>
      <c r="CWM7" s="561"/>
      <c r="CWN7" s="560"/>
      <c r="CWO7" s="767"/>
      <c r="CWP7" s="767"/>
      <c r="CWQ7" s="767"/>
      <c r="CWR7" s="767"/>
      <c r="CWS7" s="767"/>
      <c r="CWT7" s="559"/>
      <c r="CWU7" s="559"/>
      <c r="CWV7" s="560"/>
      <c r="CWW7" s="559"/>
      <c r="CWX7" s="559"/>
      <c r="CWY7" s="559"/>
      <c r="CWZ7" s="560"/>
      <c r="CXA7" s="560"/>
      <c r="CXB7" s="561"/>
      <c r="CXC7" s="560"/>
      <c r="CXD7" s="767"/>
      <c r="CXE7" s="767"/>
      <c r="CXF7" s="767"/>
      <c r="CXG7" s="767"/>
      <c r="CXH7" s="767"/>
      <c r="CXI7" s="559"/>
      <c r="CXJ7" s="559"/>
      <c r="CXK7" s="560"/>
      <c r="CXL7" s="559"/>
      <c r="CXM7" s="559"/>
      <c r="CXN7" s="559"/>
      <c r="CXO7" s="560"/>
      <c r="CXP7" s="560"/>
      <c r="CXQ7" s="561"/>
      <c r="CXR7" s="560"/>
      <c r="CXS7" s="767"/>
      <c r="CXT7" s="767"/>
      <c r="CXU7" s="767"/>
      <c r="CXV7" s="767"/>
      <c r="CXW7" s="767"/>
      <c r="CXX7" s="559"/>
      <c r="CXY7" s="559"/>
      <c r="CXZ7" s="560"/>
      <c r="CYA7" s="559"/>
      <c r="CYB7" s="559"/>
      <c r="CYC7" s="559"/>
      <c r="CYD7" s="560"/>
      <c r="CYE7" s="560"/>
      <c r="CYF7" s="561"/>
      <c r="CYG7" s="560"/>
      <c r="CYH7" s="767"/>
      <c r="CYI7" s="767"/>
      <c r="CYJ7" s="767"/>
      <c r="CYK7" s="767"/>
      <c r="CYL7" s="767"/>
      <c r="CYM7" s="559"/>
      <c r="CYN7" s="559"/>
      <c r="CYO7" s="560"/>
      <c r="CYP7" s="559"/>
      <c r="CYQ7" s="559"/>
      <c r="CYR7" s="559"/>
      <c r="CYS7" s="560"/>
      <c r="CYT7" s="560"/>
      <c r="CYU7" s="561"/>
      <c r="CYV7" s="560"/>
      <c r="CYW7" s="767"/>
      <c r="CYX7" s="767"/>
      <c r="CYY7" s="767"/>
      <c r="CYZ7" s="767"/>
      <c r="CZA7" s="767"/>
      <c r="CZB7" s="559"/>
      <c r="CZC7" s="559"/>
      <c r="CZD7" s="560"/>
      <c r="CZE7" s="559"/>
      <c r="CZF7" s="559"/>
      <c r="CZG7" s="559"/>
      <c r="CZH7" s="560"/>
      <c r="CZI7" s="560"/>
      <c r="CZJ7" s="561"/>
      <c r="CZK7" s="560"/>
      <c r="CZL7" s="767"/>
      <c r="CZM7" s="767"/>
      <c r="CZN7" s="767"/>
      <c r="CZO7" s="767"/>
      <c r="CZP7" s="767"/>
      <c r="CZQ7" s="559"/>
      <c r="CZR7" s="559"/>
      <c r="CZS7" s="560"/>
      <c r="CZT7" s="559"/>
      <c r="CZU7" s="559"/>
      <c r="CZV7" s="559"/>
      <c r="CZW7" s="560"/>
      <c r="CZX7" s="560"/>
      <c r="CZY7" s="561"/>
      <c r="CZZ7" s="560"/>
      <c r="DAA7" s="767"/>
      <c r="DAB7" s="767"/>
      <c r="DAC7" s="767"/>
      <c r="DAD7" s="767"/>
      <c r="DAE7" s="767"/>
      <c r="DAF7" s="559"/>
      <c r="DAG7" s="559"/>
      <c r="DAH7" s="560"/>
      <c r="DAI7" s="559"/>
      <c r="DAJ7" s="559"/>
      <c r="DAK7" s="559"/>
      <c r="DAL7" s="560"/>
      <c r="DAM7" s="560"/>
      <c r="DAN7" s="561"/>
      <c r="DAO7" s="560"/>
      <c r="DAP7" s="767"/>
      <c r="DAQ7" s="767"/>
      <c r="DAR7" s="767"/>
      <c r="DAS7" s="767"/>
      <c r="DAT7" s="767"/>
      <c r="DAU7" s="559"/>
      <c r="DAV7" s="559"/>
      <c r="DAW7" s="560"/>
      <c r="DAX7" s="559"/>
      <c r="DAY7" s="559"/>
      <c r="DAZ7" s="559"/>
      <c r="DBA7" s="560"/>
      <c r="DBB7" s="560"/>
      <c r="DBC7" s="561"/>
      <c r="DBD7" s="560"/>
      <c r="DBE7" s="767"/>
      <c r="DBF7" s="767"/>
      <c r="DBG7" s="767"/>
      <c r="DBH7" s="767"/>
      <c r="DBI7" s="767"/>
      <c r="DBJ7" s="559"/>
      <c r="DBK7" s="559"/>
      <c r="DBL7" s="560"/>
      <c r="DBM7" s="559"/>
      <c r="DBN7" s="559"/>
      <c r="DBO7" s="559"/>
      <c r="DBP7" s="560"/>
      <c r="DBQ7" s="560"/>
      <c r="DBR7" s="561"/>
      <c r="DBS7" s="560"/>
      <c r="DBT7" s="767"/>
      <c r="DBU7" s="767"/>
      <c r="DBV7" s="767"/>
      <c r="DBW7" s="767"/>
      <c r="DBX7" s="767"/>
      <c r="DBY7" s="559"/>
      <c r="DBZ7" s="559"/>
      <c r="DCA7" s="560"/>
      <c r="DCB7" s="559"/>
      <c r="DCC7" s="559"/>
      <c r="DCD7" s="559"/>
      <c r="DCE7" s="560"/>
      <c r="DCF7" s="560"/>
      <c r="DCG7" s="561"/>
      <c r="DCH7" s="560"/>
      <c r="DCI7" s="767"/>
      <c r="DCJ7" s="767"/>
      <c r="DCK7" s="767"/>
      <c r="DCL7" s="767"/>
      <c r="DCM7" s="767"/>
      <c r="DCN7" s="559"/>
      <c r="DCO7" s="559"/>
      <c r="DCP7" s="560"/>
      <c r="DCQ7" s="559"/>
      <c r="DCR7" s="559"/>
      <c r="DCS7" s="559"/>
      <c r="DCT7" s="560"/>
      <c r="DCU7" s="560"/>
      <c r="DCV7" s="561"/>
      <c r="DCW7" s="560"/>
      <c r="DCX7" s="767"/>
      <c r="DCY7" s="767"/>
      <c r="DCZ7" s="767"/>
      <c r="DDA7" s="767"/>
      <c r="DDB7" s="767"/>
      <c r="DDC7" s="559"/>
      <c r="DDD7" s="559"/>
      <c r="DDE7" s="560"/>
      <c r="DDF7" s="559"/>
      <c r="DDG7" s="559"/>
      <c r="DDH7" s="559"/>
      <c r="DDI7" s="560"/>
      <c r="DDJ7" s="560"/>
      <c r="DDK7" s="561"/>
      <c r="DDL7" s="560"/>
      <c r="DDM7" s="767"/>
      <c r="DDN7" s="767"/>
      <c r="DDO7" s="767"/>
      <c r="DDP7" s="767"/>
      <c r="DDQ7" s="767"/>
      <c r="DDR7" s="559"/>
      <c r="DDS7" s="559"/>
      <c r="DDT7" s="560"/>
      <c r="DDU7" s="559"/>
      <c r="DDV7" s="559"/>
      <c r="DDW7" s="559"/>
      <c r="DDX7" s="560"/>
      <c r="DDY7" s="560"/>
      <c r="DDZ7" s="561"/>
      <c r="DEA7" s="560"/>
      <c r="DEB7" s="767"/>
      <c r="DEC7" s="767"/>
      <c r="DED7" s="767"/>
      <c r="DEE7" s="767"/>
      <c r="DEF7" s="767"/>
      <c r="DEG7" s="559"/>
      <c r="DEH7" s="559"/>
      <c r="DEI7" s="560"/>
      <c r="DEJ7" s="559"/>
      <c r="DEK7" s="559"/>
      <c r="DEL7" s="559"/>
      <c r="DEM7" s="560"/>
      <c r="DEN7" s="560"/>
      <c r="DEO7" s="561"/>
      <c r="DEP7" s="560"/>
      <c r="DEQ7" s="767"/>
      <c r="DER7" s="767"/>
      <c r="DES7" s="767"/>
      <c r="DET7" s="767"/>
      <c r="DEU7" s="767"/>
      <c r="DEV7" s="559"/>
      <c r="DEW7" s="559"/>
      <c r="DEX7" s="560"/>
      <c r="DEY7" s="559"/>
      <c r="DEZ7" s="559"/>
      <c r="DFA7" s="559"/>
      <c r="DFB7" s="560"/>
      <c r="DFC7" s="560"/>
      <c r="DFD7" s="561"/>
      <c r="DFE7" s="560"/>
      <c r="DFF7" s="767"/>
      <c r="DFG7" s="767"/>
      <c r="DFH7" s="767"/>
      <c r="DFI7" s="767"/>
      <c r="DFJ7" s="767"/>
      <c r="DFK7" s="559"/>
      <c r="DFL7" s="559"/>
      <c r="DFM7" s="560"/>
      <c r="DFN7" s="559"/>
      <c r="DFO7" s="559"/>
      <c r="DFP7" s="559"/>
      <c r="DFQ7" s="560"/>
      <c r="DFR7" s="560"/>
      <c r="DFS7" s="561"/>
      <c r="DFT7" s="560"/>
      <c r="DFU7" s="767"/>
      <c r="DFV7" s="767"/>
      <c r="DFW7" s="767"/>
      <c r="DFX7" s="767"/>
      <c r="DFY7" s="767"/>
      <c r="DFZ7" s="559"/>
      <c r="DGA7" s="559"/>
      <c r="DGB7" s="560"/>
      <c r="DGC7" s="559"/>
      <c r="DGD7" s="559"/>
      <c r="DGE7" s="559"/>
      <c r="DGF7" s="560"/>
      <c r="DGG7" s="560"/>
      <c r="DGH7" s="561"/>
      <c r="DGI7" s="560"/>
      <c r="DGJ7" s="767"/>
      <c r="DGK7" s="767"/>
      <c r="DGL7" s="767"/>
      <c r="DGM7" s="767"/>
      <c r="DGN7" s="767"/>
      <c r="DGO7" s="559"/>
      <c r="DGP7" s="559"/>
      <c r="DGQ7" s="560"/>
      <c r="DGR7" s="559"/>
      <c r="DGS7" s="559"/>
      <c r="DGT7" s="559"/>
      <c r="DGU7" s="560"/>
      <c r="DGV7" s="560"/>
      <c r="DGW7" s="561"/>
      <c r="DGX7" s="560"/>
      <c r="DGY7" s="767"/>
      <c r="DGZ7" s="767"/>
      <c r="DHA7" s="767"/>
      <c r="DHB7" s="767"/>
      <c r="DHC7" s="767"/>
      <c r="DHD7" s="559"/>
      <c r="DHE7" s="559"/>
      <c r="DHF7" s="560"/>
      <c r="DHG7" s="559"/>
      <c r="DHH7" s="559"/>
      <c r="DHI7" s="559"/>
      <c r="DHJ7" s="560"/>
      <c r="DHK7" s="560"/>
      <c r="DHL7" s="561"/>
      <c r="DHM7" s="560"/>
      <c r="DHN7" s="767"/>
      <c r="DHO7" s="767"/>
      <c r="DHP7" s="767"/>
      <c r="DHQ7" s="767"/>
      <c r="DHR7" s="767"/>
      <c r="DHS7" s="559"/>
      <c r="DHT7" s="559"/>
      <c r="DHU7" s="560"/>
      <c r="DHV7" s="559"/>
      <c r="DHW7" s="559"/>
      <c r="DHX7" s="559"/>
      <c r="DHY7" s="560"/>
      <c r="DHZ7" s="560"/>
      <c r="DIA7" s="561"/>
      <c r="DIB7" s="560"/>
      <c r="DIC7" s="767"/>
      <c r="DID7" s="767"/>
      <c r="DIE7" s="767"/>
      <c r="DIF7" s="767"/>
      <c r="DIG7" s="767"/>
      <c r="DIH7" s="559"/>
      <c r="DII7" s="559"/>
      <c r="DIJ7" s="560"/>
      <c r="DIK7" s="559"/>
      <c r="DIL7" s="559"/>
      <c r="DIM7" s="559"/>
      <c r="DIN7" s="560"/>
      <c r="DIO7" s="560"/>
      <c r="DIP7" s="561"/>
      <c r="DIQ7" s="560"/>
      <c r="DIR7" s="767"/>
      <c r="DIS7" s="767"/>
      <c r="DIT7" s="767"/>
      <c r="DIU7" s="767"/>
      <c r="DIV7" s="767"/>
      <c r="DIW7" s="559"/>
      <c r="DIX7" s="559"/>
      <c r="DIY7" s="560"/>
      <c r="DIZ7" s="559"/>
      <c r="DJA7" s="559"/>
      <c r="DJB7" s="559"/>
      <c r="DJC7" s="560"/>
      <c r="DJD7" s="560"/>
      <c r="DJE7" s="561"/>
      <c r="DJF7" s="560"/>
      <c r="DJG7" s="767"/>
      <c r="DJH7" s="767"/>
      <c r="DJI7" s="767"/>
      <c r="DJJ7" s="767"/>
      <c r="DJK7" s="767"/>
      <c r="DJL7" s="559"/>
      <c r="DJM7" s="559"/>
      <c r="DJN7" s="560"/>
      <c r="DJO7" s="559"/>
      <c r="DJP7" s="559"/>
      <c r="DJQ7" s="559"/>
      <c r="DJR7" s="560"/>
      <c r="DJS7" s="560"/>
      <c r="DJT7" s="561"/>
      <c r="DJU7" s="560"/>
      <c r="DJV7" s="767"/>
      <c r="DJW7" s="767"/>
      <c r="DJX7" s="767"/>
      <c r="DJY7" s="767"/>
      <c r="DJZ7" s="767"/>
      <c r="DKA7" s="559"/>
      <c r="DKB7" s="559"/>
      <c r="DKC7" s="560"/>
      <c r="DKD7" s="559"/>
      <c r="DKE7" s="559"/>
      <c r="DKF7" s="559"/>
      <c r="DKG7" s="560"/>
      <c r="DKH7" s="560"/>
      <c r="DKI7" s="561"/>
      <c r="DKJ7" s="560"/>
      <c r="DKK7" s="767"/>
      <c r="DKL7" s="767"/>
      <c r="DKM7" s="767"/>
      <c r="DKN7" s="767"/>
      <c r="DKO7" s="767"/>
      <c r="DKP7" s="559"/>
      <c r="DKQ7" s="559"/>
      <c r="DKR7" s="560"/>
      <c r="DKS7" s="559"/>
      <c r="DKT7" s="559"/>
      <c r="DKU7" s="559"/>
      <c r="DKV7" s="560"/>
      <c r="DKW7" s="560"/>
      <c r="DKX7" s="561"/>
      <c r="DKY7" s="560"/>
      <c r="DKZ7" s="767"/>
      <c r="DLA7" s="767"/>
      <c r="DLB7" s="767"/>
      <c r="DLC7" s="767"/>
      <c r="DLD7" s="767"/>
      <c r="DLE7" s="559"/>
      <c r="DLF7" s="559"/>
      <c r="DLG7" s="560"/>
      <c r="DLH7" s="559"/>
      <c r="DLI7" s="559"/>
      <c r="DLJ7" s="559"/>
      <c r="DLK7" s="560"/>
      <c r="DLL7" s="560"/>
      <c r="DLM7" s="561"/>
      <c r="DLN7" s="560"/>
      <c r="DLO7" s="767"/>
      <c r="DLP7" s="767"/>
      <c r="DLQ7" s="767"/>
      <c r="DLR7" s="767"/>
      <c r="DLS7" s="767"/>
      <c r="DLT7" s="559"/>
      <c r="DLU7" s="559"/>
      <c r="DLV7" s="560"/>
      <c r="DLW7" s="559"/>
      <c r="DLX7" s="559"/>
      <c r="DLY7" s="559"/>
      <c r="DLZ7" s="560"/>
      <c r="DMA7" s="560"/>
      <c r="DMB7" s="561"/>
      <c r="DMC7" s="560"/>
      <c r="DMD7" s="767"/>
      <c r="DME7" s="767"/>
      <c r="DMF7" s="767"/>
      <c r="DMG7" s="767"/>
      <c r="DMH7" s="767"/>
      <c r="DMI7" s="559"/>
      <c r="DMJ7" s="559"/>
      <c r="DMK7" s="560"/>
      <c r="DML7" s="559"/>
      <c r="DMM7" s="559"/>
      <c r="DMN7" s="559"/>
      <c r="DMO7" s="560"/>
      <c r="DMP7" s="560"/>
      <c r="DMQ7" s="561"/>
      <c r="DMR7" s="560"/>
      <c r="DMS7" s="767"/>
      <c r="DMT7" s="767"/>
      <c r="DMU7" s="767"/>
      <c r="DMV7" s="767"/>
      <c r="DMW7" s="767"/>
      <c r="DMX7" s="559"/>
      <c r="DMY7" s="559"/>
      <c r="DMZ7" s="560"/>
      <c r="DNA7" s="559"/>
      <c r="DNB7" s="559"/>
      <c r="DNC7" s="559"/>
      <c r="DND7" s="560"/>
      <c r="DNE7" s="560"/>
      <c r="DNF7" s="561"/>
      <c r="DNG7" s="560"/>
      <c r="DNH7" s="767"/>
      <c r="DNI7" s="767"/>
      <c r="DNJ7" s="767"/>
      <c r="DNK7" s="767"/>
      <c r="DNL7" s="767"/>
      <c r="DNM7" s="559"/>
      <c r="DNN7" s="559"/>
      <c r="DNO7" s="560"/>
      <c r="DNP7" s="559"/>
      <c r="DNQ7" s="559"/>
      <c r="DNR7" s="559"/>
      <c r="DNS7" s="560"/>
      <c r="DNT7" s="560"/>
      <c r="DNU7" s="561"/>
      <c r="DNV7" s="560"/>
      <c r="DNW7" s="767"/>
      <c r="DNX7" s="767"/>
      <c r="DNY7" s="767"/>
      <c r="DNZ7" s="767"/>
      <c r="DOA7" s="767"/>
      <c r="DOB7" s="559"/>
      <c r="DOC7" s="559"/>
      <c r="DOD7" s="560"/>
      <c r="DOE7" s="559"/>
      <c r="DOF7" s="559"/>
      <c r="DOG7" s="559"/>
      <c r="DOH7" s="560"/>
      <c r="DOI7" s="560"/>
      <c r="DOJ7" s="561"/>
      <c r="DOK7" s="560"/>
      <c r="DOL7" s="767"/>
      <c r="DOM7" s="767"/>
      <c r="DON7" s="767"/>
      <c r="DOO7" s="767"/>
      <c r="DOP7" s="767"/>
      <c r="DOQ7" s="559"/>
      <c r="DOR7" s="559"/>
      <c r="DOS7" s="560"/>
      <c r="DOT7" s="559"/>
      <c r="DOU7" s="559"/>
      <c r="DOV7" s="559"/>
      <c r="DOW7" s="560"/>
      <c r="DOX7" s="560"/>
      <c r="DOY7" s="561"/>
      <c r="DOZ7" s="560"/>
      <c r="DPA7" s="767"/>
      <c r="DPB7" s="767"/>
      <c r="DPC7" s="767"/>
      <c r="DPD7" s="767"/>
      <c r="DPE7" s="767"/>
      <c r="DPF7" s="559"/>
      <c r="DPG7" s="559"/>
      <c r="DPH7" s="560"/>
      <c r="DPI7" s="559"/>
      <c r="DPJ7" s="559"/>
      <c r="DPK7" s="559"/>
      <c r="DPL7" s="560"/>
      <c r="DPM7" s="560"/>
      <c r="DPN7" s="561"/>
      <c r="DPO7" s="560"/>
      <c r="DPP7" s="767"/>
      <c r="DPQ7" s="767"/>
      <c r="DPR7" s="767"/>
      <c r="DPS7" s="767"/>
      <c r="DPT7" s="767"/>
      <c r="DPU7" s="559"/>
      <c r="DPV7" s="559"/>
      <c r="DPW7" s="560"/>
      <c r="DPX7" s="559"/>
      <c r="DPY7" s="559"/>
      <c r="DPZ7" s="559"/>
      <c r="DQA7" s="560"/>
      <c r="DQB7" s="560"/>
      <c r="DQC7" s="561"/>
      <c r="DQD7" s="560"/>
      <c r="DQE7" s="767"/>
      <c r="DQF7" s="767"/>
      <c r="DQG7" s="767"/>
      <c r="DQH7" s="767"/>
      <c r="DQI7" s="767"/>
      <c r="DQJ7" s="559"/>
      <c r="DQK7" s="559"/>
      <c r="DQL7" s="560"/>
      <c r="DQM7" s="559"/>
      <c r="DQN7" s="559"/>
      <c r="DQO7" s="559"/>
      <c r="DQP7" s="560"/>
      <c r="DQQ7" s="560"/>
      <c r="DQR7" s="561"/>
      <c r="DQS7" s="560"/>
      <c r="DQT7" s="767"/>
      <c r="DQU7" s="767"/>
      <c r="DQV7" s="767"/>
      <c r="DQW7" s="767"/>
      <c r="DQX7" s="767"/>
      <c r="DQY7" s="559"/>
      <c r="DQZ7" s="559"/>
      <c r="DRA7" s="560"/>
      <c r="DRB7" s="559"/>
      <c r="DRC7" s="559"/>
      <c r="DRD7" s="559"/>
      <c r="DRE7" s="560"/>
      <c r="DRF7" s="560"/>
      <c r="DRG7" s="561"/>
      <c r="DRH7" s="560"/>
      <c r="DRI7" s="767"/>
      <c r="DRJ7" s="767"/>
      <c r="DRK7" s="767"/>
      <c r="DRL7" s="767"/>
      <c r="DRM7" s="767"/>
      <c r="DRN7" s="559"/>
      <c r="DRO7" s="559"/>
      <c r="DRP7" s="560"/>
      <c r="DRQ7" s="559"/>
      <c r="DRR7" s="559"/>
      <c r="DRS7" s="559"/>
      <c r="DRT7" s="560"/>
      <c r="DRU7" s="560"/>
      <c r="DRV7" s="561"/>
      <c r="DRW7" s="560"/>
      <c r="DRX7" s="767"/>
      <c r="DRY7" s="767"/>
      <c r="DRZ7" s="767"/>
      <c r="DSA7" s="767"/>
      <c r="DSB7" s="767"/>
      <c r="DSC7" s="559"/>
      <c r="DSD7" s="559"/>
      <c r="DSE7" s="560"/>
      <c r="DSF7" s="559"/>
      <c r="DSG7" s="559"/>
      <c r="DSH7" s="559"/>
      <c r="DSI7" s="560"/>
      <c r="DSJ7" s="560"/>
      <c r="DSK7" s="561"/>
      <c r="DSL7" s="560"/>
      <c r="DSM7" s="767"/>
      <c r="DSN7" s="767"/>
      <c r="DSO7" s="767"/>
      <c r="DSP7" s="767"/>
      <c r="DSQ7" s="767"/>
      <c r="DSR7" s="559"/>
      <c r="DSS7" s="559"/>
      <c r="DST7" s="560"/>
      <c r="DSU7" s="559"/>
      <c r="DSV7" s="559"/>
      <c r="DSW7" s="559"/>
      <c r="DSX7" s="560"/>
      <c r="DSY7" s="560"/>
      <c r="DSZ7" s="561"/>
      <c r="DTA7" s="560"/>
      <c r="DTB7" s="767"/>
      <c r="DTC7" s="767"/>
      <c r="DTD7" s="767"/>
      <c r="DTE7" s="767"/>
      <c r="DTF7" s="767"/>
      <c r="DTG7" s="559"/>
      <c r="DTH7" s="559"/>
      <c r="DTI7" s="560"/>
      <c r="DTJ7" s="559"/>
      <c r="DTK7" s="559"/>
      <c r="DTL7" s="559"/>
      <c r="DTM7" s="560"/>
      <c r="DTN7" s="560"/>
      <c r="DTO7" s="561"/>
      <c r="DTP7" s="560"/>
      <c r="DTQ7" s="767"/>
      <c r="DTR7" s="767"/>
      <c r="DTS7" s="767"/>
      <c r="DTT7" s="767"/>
      <c r="DTU7" s="767"/>
      <c r="DTV7" s="559"/>
      <c r="DTW7" s="559"/>
      <c r="DTX7" s="560"/>
      <c r="DTY7" s="559"/>
      <c r="DTZ7" s="559"/>
      <c r="DUA7" s="559"/>
      <c r="DUB7" s="560"/>
      <c r="DUC7" s="560"/>
      <c r="DUD7" s="561"/>
      <c r="DUE7" s="560"/>
      <c r="DUF7" s="767"/>
      <c r="DUG7" s="767"/>
      <c r="DUH7" s="767"/>
      <c r="DUI7" s="767"/>
      <c r="DUJ7" s="767"/>
      <c r="DUK7" s="559"/>
      <c r="DUL7" s="559"/>
      <c r="DUM7" s="560"/>
      <c r="DUN7" s="559"/>
      <c r="DUO7" s="559"/>
      <c r="DUP7" s="559"/>
      <c r="DUQ7" s="560"/>
      <c r="DUR7" s="560"/>
      <c r="DUS7" s="561"/>
      <c r="DUT7" s="560"/>
      <c r="DUU7" s="767"/>
      <c r="DUV7" s="767"/>
      <c r="DUW7" s="767"/>
      <c r="DUX7" s="767"/>
      <c r="DUY7" s="767"/>
      <c r="DUZ7" s="559"/>
      <c r="DVA7" s="559"/>
      <c r="DVB7" s="560"/>
      <c r="DVC7" s="559"/>
      <c r="DVD7" s="559"/>
      <c r="DVE7" s="559"/>
      <c r="DVF7" s="560"/>
      <c r="DVG7" s="560"/>
      <c r="DVH7" s="561"/>
      <c r="DVI7" s="560"/>
      <c r="DVJ7" s="767"/>
      <c r="DVK7" s="767"/>
      <c r="DVL7" s="767"/>
      <c r="DVM7" s="767"/>
      <c r="DVN7" s="767"/>
      <c r="DVO7" s="559"/>
      <c r="DVP7" s="559"/>
      <c r="DVQ7" s="560"/>
      <c r="DVR7" s="559"/>
      <c r="DVS7" s="559"/>
      <c r="DVT7" s="559"/>
      <c r="DVU7" s="560"/>
      <c r="DVV7" s="560"/>
      <c r="DVW7" s="561"/>
      <c r="DVX7" s="560"/>
      <c r="DVY7" s="767"/>
      <c r="DVZ7" s="767"/>
      <c r="DWA7" s="767"/>
      <c r="DWB7" s="767"/>
      <c r="DWC7" s="767"/>
      <c r="DWD7" s="559"/>
      <c r="DWE7" s="559"/>
      <c r="DWF7" s="560"/>
      <c r="DWG7" s="559"/>
      <c r="DWH7" s="559"/>
      <c r="DWI7" s="559"/>
      <c r="DWJ7" s="560"/>
      <c r="DWK7" s="560"/>
      <c r="DWL7" s="561"/>
      <c r="DWM7" s="560"/>
      <c r="DWN7" s="767"/>
      <c r="DWO7" s="767"/>
      <c r="DWP7" s="767"/>
      <c r="DWQ7" s="767"/>
      <c r="DWR7" s="767"/>
      <c r="DWS7" s="559"/>
      <c r="DWT7" s="559"/>
      <c r="DWU7" s="560"/>
      <c r="DWV7" s="559"/>
      <c r="DWW7" s="559"/>
      <c r="DWX7" s="559"/>
      <c r="DWY7" s="560"/>
      <c r="DWZ7" s="560"/>
      <c r="DXA7" s="561"/>
      <c r="DXB7" s="560"/>
      <c r="DXC7" s="767"/>
      <c r="DXD7" s="767"/>
      <c r="DXE7" s="767"/>
      <c r="DXF7" s="767"/>
      <c r="DXG7" s="767"/>
      <c r="DXH7" s="559"/>
      <c r="DXI7" s="559"/>
      <c r="DXJ7" s="560"/>
      <c r="DXK7" s="559"/>
      <c r="DXL7" s="559"/>
      <c r="DXM7" s="559"/>
      <c r="DXN7" s="560"/>
      <c r="DXO7" s="560"/>
      <c r="DXP7" s="561"/>
      <c r="DXQ7" s="560"/>
      <c r="DXR7" s="767"/>
      <c r="DXS7" s="767"/>
      <c r="DXT7" s="767"/>
      <c r="DXU7" s="767"/>
      <c r="DXV7" s="767"/>
      <c r="DXW7" s="559"/>
      <c r="DXX7" s="559"/>
      <c r="DXY7" s="560"/>
      <c r="DXZ7" s="559"/>
      <c r="DYA7" s="559"/>
      <c r="DYB7" s="559"/>
      <c r="DYC7" s="560"/>
      <c r="DYD7" s="560"/>
      <c r="DYE7" s="561"/>
      <c r="DYF7" s="560"/>
      <c r="DYG7" s="767"/>
      <c r="DYH7" s="767"/>
      <c r="DYI7" s="767"/>
      <c r="DYJ7" s="767"/>
      <c r="DYK7" s="767"/>
      <c r="DYL7" s="559"/>
      <c r="DYM7" s="559"/>
      <c r="DYN7" s="560"/>
      <c r="DYO7" s="559"/>
      <c r="DYP7" s="559"/>
      <c r="DYQ7" s="559"/>
      <c r="DYR7" s="560"/>
      <c r="DYS7" s="560"/>
      <c r="DYT7" s="561"/>
      <c r="DYU7" s="560"/>
      <c r="DYV7" s="767"/>
      <c r="DYW7" s="767"/>
      <c r="DYX7" s="767"/>
      <c r="DYY7" s="767"/>
      <c r="DYZ7" s="767"/>
      <c r="DZA7" s="559"/>
      <c r="DZB7" s="559"/>
      <c r="DZC7" s="560"/>
      <c r="DZD7" s="559"/>
      <c r="DZE7" s="559"/>
      <c r="DZF7" s="559"/>
      <c r="DZG7" s="560"/>
      <c r="DZH7" s="560"/>
      <c r="DZI7" s="561"/>
      <c r="DZJ7" s="560"/>
      <c r="DZK7" s="767"/>
      <c r="DZL7" s="767"/>
      <c r="DZM7" s="767"/>
      <c r="DZN7" s="767"/>
      <c r="DZO7" s="767"/>
      <c r="DZP7" s="559"/>
      <c r="DZQ7" s="559"/>
      <c r="DZR7" s="560"/>
      <c r="DZS7" s="559"/>
      <c r="DZT7" s="559"/>
      <c r="DZU7" s="559"/>
      <c r="DZV7" s="560"/>
      <c r="DZW7" s="560"/>
      <c r="DZX7" s="561"/>
      <c r="DZY7" s="560"/>
      <c r="DZZ7" s="767"/>
      <c r="EAA7" s="767"/>
      <c r="EAB7" s="767"/>
      <c r="EAC7" s="767"/>
      <c r="EAD7" s="767"/>
      <c r="EAE7" s="559"/>
      <c r="EAF7" s="559"/>
      <c r="EAG7" s="560"/>
      <c r="EAH7" s="559"/>
      <c r="EAI7" s="559"/>
      <c r="EAJ7" s="559"/>
      <c r="EAK7" s="560"/>
      <c r="EAL7" s="560"/>
      <c r="EAM7" s="561"/>
      <c r="EAN7" s="560"/>
      <c r="EAO7" s="767"/>
      <c r="EAP7" s="767"/>
      <c r="EAQ7" s="767"/>
      <c r="EAR7" s="767"/>
      <c r="EAS7" s="767"/>
      <c r="EAT7" s="559"/>
      <c r="EAU7" s="559"/>
      <c r="EAV7" s="560"/>
      <c r="EAW7" s="559"/>
      <c r="EAX7" s="559"/>
      <c r="EAY7" s="559"/>
      <c r="EAZ7" s="560"/>
      <c r="EBA7" s="560"/>
      <c r="EBB7" s="561"/>
      <c r="EBC7" s="560"/>
      <c r="EBD7" s="767"/>
      <c r="EBE7" s="767"/>
      <c r="EBF7" s="767"/>
      <c r="EBG7" s="767"/>
      <c r="EBH7" s="767"/>
      <c r="EBI7" s="559"/>
      <c r="EBJ7" s="559"/>
      <c r="EBK7" s="560"/>
      <c r="EBL7" s="559"/>
      <c r="EBM7" s="559"/>
      <c r="EBN7" s="559"/>
      <c r="EBO7" s="560"/>
      <c r="EBP7" s="560"/>
      <c r="EBQ7" s="561"/>
      <c r="EBR7" s="560"/>
      <c r="EBS7" s="767"/>
      <c r="EBT7" s="767"/>
      <c r="EBU7" s="767"/>
      <c r="EBV7" s="767"/>
      <c r="EBW7" s="767"/>
      <c r="EBX7" s="559"/>
      <c r="EBY7" s="559"/>
      <c r="EBZ7" s="560"/>
      <c r="ECA7" s="559"/>
      <c r="ECB7" s="559"/>
      <c r="ECC7" s="559"/>
      <c r="ECD7" s="560"/>
      <c r="ECE7" s="560"/>
      <c r="ECF7" s="561"/>
      <c r="ECG7" s="560"/>
      <c r="ECH7" s="767"/>
      <c r="ECI7" s="767"/>
      <c r="ECJ7" s="767"/>
      <c r="ECK7" s="767"/>
      <c r="ECL7" s="767"/>
      <c r="ECM7" s="559"/>
      <c r="ECN7" s="559"/>
      <c r="ECO7" s="560"/>
      <c r="ECP7" s="559"/>
      <c r="ECQ7" s="559"/>
      <c r="ECR7" s="559"/>
      <c r="ECS7" s="560"/>
      <c r="ECT7" s="560"/>
      <c r="ECU7" s="561"/>
      <c r="ECV7" s="560"/>
      <c r="ECW7" s="767"/>
      <c r="ECX7" s="767"/>
      <c r="ECY7" s="767"/>
      <c r="ECZ7" s="767"/>
      <c r="EDA7" s="767"/>
      <c r="EDB7" s="559"/>
      <c r="EDC7" s="559"/>
      <c r="EDD7" s="560"/>
      <c r="EDE7" s="559"/>
      <c r="EDF7" s="559"/>
      <c r="EDG7" s="559"/>
      <c r="EDH7" s="560"/>
      <c r="EDI7" s="560"/>
      <c r="EDJ7" s="561"/>
      <c r="EDK7" s="560"/>
      <c r="EDL7" s="767"/>
      <c r="EDM7" s="767"/>
      <c r="EDN7" s="767"/>
      <c r="EDO7" s="767"/>
      <c r="EDP7" s="767"/>
      <c r="EDQ7" s="559"/>
      <c r="EDR7" s="559"/>
      <c r="EDS7" s="560"/>
      <c r="EDT7" s="559"/>
      <c r="EDU7" s="559"/>
      <c r="EDV7" s="559"/>
      <c r="EDW7" s="560"/>
      <c r="EDX7" s="560"/>
      <c r="EDY7" s="561"/>
      <c r="EDZ7" s="560"/>
      <c r="EEA7" s="767"/>
      <c r="EEB7" s="767"/>
      <c r="EEC7" s="767"/>
      <c r="EED7" s="767"/>
      <c r="EEE7" s="767"/>
      <c r="EEF7" s="559"/>
      <c r="EEG7" s="559"/>
      <c r="EEH7" s="560"/>
      <c r="EEI7" s="559"/>
      <c r="EEJ7" s="559"/>
      <c r="EEK7" s="559"/>
      <c r="EEL7" s="560"/>
      <c r="EEM7" s="560"/>
      <c r="EEN7" s="561"/>
      <c r="EEO7" s="560"/>
      <c r="EEP7" s="767"/>
      <c r="EEQ7" s="767"/>
      <c r="EER7" s="767"/>
      <c r="EES7" s="767"/>
      <c r="EET7" s="767"/>
      <c r="EEU7" s="559"/>
      <c r="EEV7" s="559"/>
      <c r="EEW7" s="560"/>
      <c r="EEX7" s="559"/>
      <c r="EEY7" s="559"/>
      <c r="EEZ7" s="559"/>
      <c r="EFA7" s="560"/>
      <c r="EFB7" s="560"/>
      <c r="EFC7" s="561"/>
      <c r="EFD7" s="560"/>
      <c r="EFE7" s="767"/>
      <c r="EFF7" s="767"/>
      <c r="EFG7" s="767"/>
      <c r="EFH7" s="767"/>
      <c r="EFI7" s="767"/>
      <c r="EFJ7" s="559"/>
      <c r="EFK7" s="559"/>
      <c r="EFL7" s="560"/>
      <c r="EFM7" s="559"/>
      <c r="EFN7" s="559"/>
      <c r="EFO7" s="559"/>
      <c r="EFP7" s="560"/>
      <c r="EFQ7" s="560"/>
      <c r="EFR7" s="561"/>
      <c r="EFS7" s="560"/>
      <c r="EFT7" s="767"/>
      <c r="EFU7" s="767"/>
      <c r="EFV7" s="767"/>
      <c r="EFW7" s="767"/>
      <c r="EFX7" s="767"/>
      <c r="EFY7" s="559"/>
      <c r="EFZ7" s="559"/>
      <c r="EGA7" s="560"/>
      <c r="EGB7" s="559"/>
      <c r="EGC7" s="559"/>
      <c r="EGD7" s="559"/>
      <c r="EGE7" s="560"/>
      <c r="EGF7" s="560"/>
      <c r="EGG7" s="561"/>
      <c r="EGH7" s="560"/>
      <c r="EGI7" s="767"/>
      <c r="EGJ7" s="767"/>
      <c r="EGK7" s="767"/>
      <c r="EGL7" s="767"/>
      <c r="EGM7" s="767"/>
      <c r="EGN7" s="559"/>
      <c r="EGO7" s="559"/>
      <c r="EGP7" s="560"/>
      <c r="EGQ7" s="559"/>
      <c r="EGR7" s="559"/>
      <c r="EGS7" s="559"/>
      <c r="EGT7" s="560"/>
      <c r="EGU7" s="560"/>
      <c r="EGV7" s="561"/>
      <c r="EGW7" s="560"/>
      <c r="EGX7" s="767"/>
      <c r="EGY7" s="767"/>
      <c r="EGZ7" s="767"/>
      <c r="EHA7" s="767"/>
      <c r="EHB7" s="767"/>
      <c r="EHC7" s="559"/>
      <c r="EHD7" s="559"/>
      <c r="EHE7" s="560"/>
      <c r="EHF7" s="559"/>
      <c r="EHG7" s="559"/>
      <c r="EHH7" s="559"/>
      <c r="EHI7" s="560"/>
      <c r="EHJ7" s="560"/>
      <c r="EHK7" s="561"/>
      <c r="EHL7" s="560"/>
      <c r="EHM7" s="767"/>
      <c r="EHN7" s="767"/>
      <c r="EHO7" s="767"/>
      <c r="EHP7" s="767"/>
      <c r="EHQ7" s="767"/>
      <c r="EHR7" s="559"/>
      <c r="EHS7" s="559"/>
      <c r="EHT7" s="560"/>
      <c r="EHU7" s="559"/>
      <c r="EHV7" s="559"/>
      <c r="EHW7" s="559"/>
      <c r="EHX7" s="560"/>
      <c r="EHY7" s="560"/>
      <c r="EHZ7" s="561"/>
      <c r="EIA7" s="560"/>
      <c r="EIB7" s="767"/>
      <c r="EIC7" s="767"/>
      <c r="EID7" s="767"/>
      <c r="EIE7" s="767"/>
      <c r="EIF7" s="767"/>
      <c r="EIG7" s="559"/>
      <c r="EIH7" s="559"/>
      <c r="EII7" s="560"/>
      <c r="EIJ7" s="559"/>
      <c r="EIK7" s="559"/>
      <c r="EIL7" s="559"/>
      <c r="EIM7" s="560"/>
      <c r="EIN7" s="560"/>
      <c r="EIO7" s="561"/>
      <c r="EIP7" s="560"/>
      <c r="EIQ7" s="767"/>
      <c r="EIR7" s="767"/>
      <c r="EIS7" s="767"/>
      <c r="EIT7" s="767"/>
      <c r="EIU7" s="767"/>
      <c r="EIV7" s="559"/>
      <c r="EIW7" s="559"/>
      <c r="EIX7" s="560"/>
      <c r="EIY7" s="559"/>
      <c r="EIZ7" s="559"/>
      <c r="EJA7" s="559"/>
      <c r="EJB7" s="560"/>
      <c r="EJC7" s="560"/>
      <c r="EJD7" s="561"/>
      <c r="EJE7" s="560"/>
      <c r="EJF7" s="767"/>
      <c r="EJG7" s="767"/>
      <c r="EJH7" s="767"/>
      <c r="EJI7" s="767"/>
      <c r="EJJ7" s="767"/>
      <c r="EJK7" s="559"/>
      <c r="EJL7" s="559"/>
      <c r="EJM7" s="560"/>
      <c r="EJN7" s="559"/>
      <c r="EJO7" s="559"/>
      <c r="EJP7" s="559"/>
      <c r="EJQ7" s="560"/>
      <c r="EJR7" s="560"/>
      <c r="EJS7" s="561"/>
      <c r="EJT7" s="560"/>
      <c r="EJU7" s="767"/>
      <c r="EJV7" s="767"/>
      <c r="EJW7" s="767"/>
      <c r="EJX7" s="767"/>
      <c r="EJY7" s="767"/>
      <c r="EJZ7" s="559"/>
      <c r="EKA7" s="559"/>
      <c r="EKB7" s="560"/>
      <c r="EKC7" s="559"/>
      <c r="EKD7" s="559"/>
      <c r="EKE7" s="559"/>
      <c r="EKF7" s="560"/>
      <c r="EKG7" s="560"/>
      <c r="EKH7" s="561"/>
      <c r="EKI7" s="560"/>
      <c r="EKJ7" s="767"/>
      <c r="EKK7" s="767"/>
      <c r="EKL7" s="767"/>
      <c r="EKM7" s="767"/>
      <c r="EKN7" s="767"/>
      <c r="EKO7" s="559"/>
      <c r="EKP7" s="559"/>
      <c r="EKQ7" s="560"/>
      <c r="EKR7" s="559"/>
      <c r="EKS7" s="559"/>
      <c r="EKT7" s="559"/>
      <c r="EKU7" s="560"/>
      <c r="EKV7" s="560"/>
      <c r="EKW7" s="561"/>
      <c r="EKX7" s="560"/>
      <c r="EKY7" s="767"/>
      <c r="EKZ7" s="767"/>
      <c r="ELA7" s="767"/>
      <c r="ELB7" s="767"/>
      <c r="ELC7" s="767"/>
      <c r="ELD7" s="559"/>
      <c r="ELE7" s="559"/>
      <c r="ELF7" s="560"/>
      <c r="ELG7" s="559"/>
      <c r="ELH7" s="559"/>
      <c r="ELI7" s="559"/>
      <c r="ELJ7" s="560"/>
      <c r="ELK7" s="560"/>
      <c r="ELL7" s="561"/>
      <c r="ELM7" s="560"/>
      <c r="ELN7" s="767"/>
      <c r="ELO7" s="767"/>
      <c r="ELP7" s="767"/>
      <c r="ELQ7" s="767"/>
      <c r="ELR7" s="767"/>
      <c r="ELS7" s="559"/>
      <c r="ELT7" s="559"/>
      <c r="ELU7" s="560"/>
      <c r="ELV7" s="559"/>
      <c r="ELW7" s="559"/>
      <c r="ELX7" s="559"/>
      <c r="ELY7" s="560"/>
      <c r="ELZ7" s="560"/>
      <c r="EMA7" s="561"/>
      <c r="EMB7" s="560"/>
      <c r="EMC7" s="767"/>
      <c r="EMD7" s="767"/>
      <c r="EME7" s="767"/>
      <c r="EMF7" s="767"/>
      <c r="EMG7" s="767"/>
      <c r="EMH7" s="559"/>
      <c r="EMI7" s="559"/>
      <c r="EMJ7" s="560"/>
      <c r="EMK7" s="559"/>
      <c r="EML7" s="559"/>
      <c r="EMM7" s="559"/>
      <c r="EMN7" s="560"/>
      <c r="EMO7" s="560"/>
      <c r="EMP7" s="561"/>
      <c r="EMQ7" s="560"/>
      <c r="EMR7" s="767"/>
      <c r="EMS7" s="767"/>
      <c r="EMT7" s="767"/>
      <c r="EMU7" s="767"/>
      <c r="EMV7" s="767"/>
      <c r="EMW7" s="559"/>
      <c r="EMX7" s="559"/>
      <c r="EMY7" s="560"/>
      <c r="EMZ7" s="559"/>
      <c r="ENA7" s="559"/>
      <c r="ENB7" s="559"/>
      <c r="ENC7" s="560"/>
      <c r="END7" s="560"/>
      <c r="ENE7" s="561"/>
      <c r="ENF7" s="560"/>
      <c r="ENG7" s="767"/>
      <c r="ENH7" s="767"/>
      <c r="ENI7" s="767"/>
      <c r="ENJ7" s="767"/>
      <c r="ENK7" s="767"/>
      <c r="ENL7" s="559"/>
      <c r="ENM7" s="559"/>
      <c r="ENN7" s="560"/>
      <c r="ENO7" s="559"/>
      <c r="ENP7" s="559"/>
      <c r="ENQ7" s="559"/>
      <c r="ENR7" s="560"/>
      <c r="ENS7" s="560"/>
      <c r="ENT7" s="561"/>
      <c r="ENU7" s="560"/>
      <c r="ENV7" s="767"/>
      <c r="ENW7" s="767"/>
      <c r="ENX7" s="767"/>
      <c r="ENY7" s="767"/>
      <c r="ENZ7" s="767"/>
      <c r="EOA7" s="559"/>
      <c r="EOB7" s="559"/>
      <c r="EOC7" s="560"/>
      <c r="EOD7" s="559"/>
      <c r="EOE7" s="559"/>
      <c r="EOF7" s="559"/>
      <c r="EOG7" s="560"/>
      <c r="EOH7" s="560"/>
      <c r="EOI7" s="561"/>
      <c r="EOJ7" s="560"/>
      <c r="EOK7" s="767"/>
      <c r="EOL7" s="767"/>
      <c r="EOM7" s="767"/>
      <c r="EON7" s="767"/>
      <c r="EOO7" s="767"/>
      <c r="EOP7" s="559"/>
      <c r="EOQ7" s="559"/>
      <c r="EOR7" s="560"/>
      <c r="EOS7" s="559"/>
      <c r="EOT7" s="559"/>
      <c r="EOU7" s="559"/>
      <c r="EOV7" s="560"/>
      <c r="EOW7" s="560"/>
      <c r="EOX7" s="561"/>
      <c r="EOY7" s="560"/>
      <c r="EOZ7" s="767"/>
      <c r="EPA7" s="767"/>
      <c r="EPB7" s="767"/>
      <c r="EPC7" s="767"/>
      <c r="EPD7" s="767"/>
      <c r="EPE7" s="559"/>
      <c r="EPF7" s="559"/>
      <c r="EPG7" s="560"/>
      <c r="EPH7" s="559"/>
      <c r="EPI7" s="559"/>
      <c r="EPJ7" s="559"/>
      <c r="EPK7" s="560"/>
      <c r="EPL7" s="560"/>
      <c r="EPM7" s="561"/>
      <c r="EPN7" s="560"/>
      <c r="EPO7" s="767"/>
      <c r="EPP7" s="767"/>
      <c r="EPQ7" s="767"/>
      <c r="EPR7" s="767"/>
      <c r="EPS7" s="767"/>
      <c r="EPT7" s="559"/>
      <c r="EPU7" s="559"/>
      <c r="EPV7" s="560"/>
      <c r="EPW7" s="559"/>
      <c r="EPX7" s="559"/>
      <c r="EPY7" s="559"/>
      <c r="EPZ7" s="560"/>
      <c r="EQA7" s="560"/>
      <c r="EQB7" s="561"/>
      <c r="EQC7" s="560"/>
      <c r="EQD7" s="767"/>
      <c r="EQE7" s="767"/>
      <c r="EQF7" s="767"/>
      <c r="EQG7" s="767"/>
      <c r="EQH7" s="767"/>
      <c r="EQI7" s="559"/>
      <c r="EQJ7" s="559"/>
      <c r="EQK7" s="560"/>
      <c r="EQL7" s="559"/>
      <c r="EQM7" s="559"/>
      <c r="EQN7" s="559"/>
      <c r="EQO7" s="560"/>
      <c r="EQP7" s="560"/>
      <c r="EQQ7" s="561"/>
      <c r="EQR7" s="560"/>
      <c r="EQS7" s="767"/>
      <c r="EQT7" s="767"/>
      <c r="EQU7" s="767"/>
      <c r="EQV7" s="767"/>
      <c r="EQW7" s="767"/>
      <c r="EQX7" s="559"/>
      <c r="EQY7" s="559"/>
      <c r="EQZ7" s="560"/>
      <c r="ERA7" s="559"/>
      <c r="ERB7" s="559"/>
      <c r="ERC7" s="559"/>
      <c r="ERD7" s="560"/>
      <c r="ERE7" s="560"/>
      <c r="ERF7" s="561"/>
      <c r="ERG7" s="560"/>
      <c r="ERH7" s="767"/>
      <c r="ERI7" s="767"/>
      <c r="ERJ7" s="767"/>
      <c r="ERK7" s="767"/>
      <c r="ERL7" s="767"/>
      <c r="ERM7" s="559"/>
      <c r="ERN7" s="559"/>
      <c r="ERO7" s="560"/>
      <c r="ERP7" s="559"/>
      <c r="ERQ7" s="559"/>
      <c r="ERR7" s="559"/>
      <c r="ERS7" s="560"/>
      <c r="ERT7" s="560"/>
      <c r="ERU7" s="561"/>
      <c r="ERV7" s="560"/>
      <c r="ERW7" s="767"/>
      <c r="ERX7" s="767"/>
      <c r="ERY7" s="767"/>
      <c r="ERZ7" s="767"/>
      <c r="ESA7" s="767"/>
      <c r="ESB7" s="559"/>
      <c r="ESC7" s="559"/>
      <c r="ESD7" s="560"/>
      <c r="ESE7" s="559"/>
      <c r="ESF7" s="559"/>
      <c r="ESG7" s="559"/>
      <c r="ESH7" s="560"/>
      <c r="ESI7" s="560"/>
      <c r="ESJ7" s="561"/>
      <c r="ESK7" s="560"/>
      <c r="ESL7" s="767"/>
      <c r="ESM7" s="767"/>
      <c r="ESN7" s="767"/>
      <c r="ESO7" s="767"/>
      <c r="ESP7" s="767"/>
      <c r="ESQ7" s="559"/>
      <c r="ESR7" s="559"/>
      <c r="ESS7" s="560"/>
      <c r="EST7" s="559"/>
      <c r="ESU7" s="559"/>
      <c r="ESV7" s="559"/>
      <c r="ESW7" s="560"/>
      <c r="ESX7" s="560"/>
      <c r="ESY7" s="561"/>
      <c r="ESZ7" s="560"/>
      <c r="ETA7" s="767"/>
      <c r="ETB7" s="767"/>
      <c r="ETC7" s="767"/>
      <c r="ETD7" s="767"/>
      <c r="ETE7" s="767"/>
      <c r="ETF7" s="559"/>
      <c r="ETG7" s="559"/>
      <c r="ETH7" s="560"/>
      <c r="ETI7" s="559"/>
      <c r="ETJ7" s="559"/>
      <c r="ETK7" s="559"/>
      <c r="ETL7" s="560"/>
      <c r="ETM7" s="560"/>
      <c r="ETN7" s="561"/>
      <c r="ETO7" s="560"/>
      <c r="ETP7" s="767"/>
      <c r="ETQ7" s="767"/>
      <c r="ETR7" s="767"/>
      <c r="ETS7" s="767"/>
      <c r="ETT7" s="767"/>
      <c r="ETU7" s="559"/>
      <c r="ETV7" s="559"/>
      <c r="ETW7" s="560"/>
      <c r="ETX7" s="559"/>
      <c r="ETY7" s="559"/>
      <c r="ETZ7" s="559"/>
      <c r="EUA7" s="560"/>
      <c r="EUB7" s="560"/>
      <c r="EUC7" s="561"/>
      <c r="EUD7" s="560"/>
      <c r="EUE7" s="767"/>
      <c r="EUF7" s="767"/>
      <c r="EUG7" s="767"/>
      <c r="EUH7" s="767"/>
      <c r="EUI7" s="767"/>
      <c r="EUJ7" s="559"/>
      <c r="EUK7" s="559"/>
      <c r="EUL7" s="560"/>
      <c r="EUM7" s="559"/>
      <c r="EUN7" s="559"/>
      <c r="EUO7" s="559"/>
      <c r="EUP7" s="560"/>
      <c r="EUQ7" s="560"/>
      <c r="EUR7" s="561"/>
      <c r="EUS7" s="560"/>
      <c r="EUT7" s="767"/>
      <c r="EUU7" s="767"/>
      <c r="EUV7" s="767"/>
      <c r="EUW7" s="767"/>
      <c r="EUX7" s="767"/>
      <c r="EUY7" s="559"/>
      <c r="EUZ7" s="559"/>
      <c r="EVA7" s="560"/>
      <c r="EVB7" s="559"/>
      <c r="EVC7" s="559"/>
      <c r="EVD7" s="559"/>
      <c r="EVE7" s="560"/>
      <c r="EVF7" s="560"/>
      <c r="EVG7" s="561"/>
      <c r="EVH7" s="560"/>
      <c r="EVI7" s="767"/>
      <c r="EVJ7" s="767"/>
      <c r="EVK7" s="767"/>
      <c r="EVL7" s="767"/>
      <c r="EVM7" s="767"/>
      <c r="EVN7" s="559"/>
      <c r="EVO7" s="559"/>
      <c r="EVP7" s="560"/>
      <c r="EVQ7" s="559"/>
      <c r="EVR7" s="559"/>
      <c r="EVS7" s="559"/>
      <c r="EVT7" s="560"/>
      <c r="EVU7" s="560"/>
      <c r="EVV7" s="561"/>
      <c r="EVW7" s="560"/>
      <c r="EVX7" s="767"/>
      <c r="EVY7" s="767"/>
      <c r="EVZ7" s="767"/>
      <c r="EWA7" s="767"/>
      <c r="EWB7" s="767"/>
      <c r="EWC7" s="559"/>
      <c r="EWD7" s="559"/>
      <c r="EWE7" s="560"/>
      <c r="EWF7" s="559"/>
      <c r="EWG7" s="559"/>
      <c r="EWH7" s="559"/>
      <c r="EWI7" s="560"/>
      <c r="EWJ7" s="560"/>
      <c r="EWK7" s="561"/>
      <c r="EWL7" s="560"/>
      <c r="EWM7" s="767"/>
      <c r="EWN7" s="767"/>
      <c r="EWO7" s="767"/>
      <c r="EWP7" s="767"/>
      <c r="EWQ7" s="767"/>
      <c r="EWR7" s="559"/>
      <c r="EWS7" s="559"/>
      <c r="EWT7" s="560"/>
      <c r="EWU7" s="559"/>
      <c r="EWV7" s="559"/>
      <c r="EWW7" s="559"/>
      <c r="EWX7" s="560"/>
      <c r="EWY7" s="560"/>
      <c r="EWZ7" s="561"/>
      <c r="EXA7" s="560"/>
      <c r="EXB7" s="767"/>
      <c r="EXC7" s="767"/>
      <c r="EXD7" s="767"/>
      <c r="EXE7" s="767"/>
      <c r="EXF7" s="767"/>
      <c r="EXG7" s="559"/>
      <c r="EXH7" s="559"/>
      <c r="EXI7" s="560"/>
      <c r="EXJ7" s="559"/>
      <c r="EXK7" s="559"/>
      <c r="EXL7" s="559"/>
      <c r="EXM7" s="560"/>
      <c r="EXN7" s="560"/>
      <c r="EXO7" s="561"/>
      <c r="EXP7" s="560"/>
      <c r="EXQ7" s="767"/>
      <c r="EXR7" s="767"/>
      <c r="EXS7" s="767"/>
      <c r="EXT7" s="767"/>
      <c r="EXU7" s="767"/>
      <c r="EXV7" s="559"/>
      <c r="EXW7" s="559"/>
      <c r="EXX7" s="560"/>
      <c r="EXY7" s="559"/>
      <c r="EXZ7" s="559"/>
      <c r="EYA7" s="559"/>
      <c r="EYB7" s="560"/>
      <c r="EYC7" s="560"/>
      <c r="EYD7" s="561"/>
      <c r="EYE7" s="560"/>
      <c r="EYF7" s="767"/>
      <c r="EYG7" s="767"/>
      <c r="EYH7" s="767"/>
      <c r="EYI7" s="767"/>
      <c r="EYJ7" s="767"/>
      <c r="EYK7" s="559"/>
      <c r="EYL7" s="559"/>
      <c r="EYM7" s="560"/>
      <c r="EYN7" s="559"/>
      <c r="EYO7" s="559"/>
      <c r="EYP7" s="559"/>
      <c r="EYQ7" s="560"/>
      <c r="EYR7" s="560"/>
      <c r="EYS7" s="561"/>
      <c r="EYT7" s="560"/>
      <c r="EYU7" s="767"/>
      <c r="EYV7" s="767"/>
      <c r="EYW7" s="767"/>
      <c r="EYX7" s="767"/>
      <c r="EYY7" s="767"/>
      <c r="EYZ7" s="559"/>
      <c r="EZA7" s="559"/>
      <c r="EZB7" s="560"/>
      <c r="EZC7" s="559"/>
      <c r="EZD7" s="559"/>
      <c r="EZE7" s="559"/>
      <c r="EZF7" s="560"/>
      <c r="EZG7" s="560"/>
      <c r="EZH7" s="561"/>
      <c r="EZI7" s="560"/>
      <c r="EZJ7" s="767"/>
      <c r="EZK7" s="767"/>
      <c r="EZL7" s="767"/>
      <c r="EZM7" s="767"/>
      <c r="EZN7" s="767"/>
      <c r="EZO7" s="559"/>
      <c r="EZP7" s="559"/>
      <c r="EZQ7" s="560"/>
      <c r="EZR7" s="559"/>
      <c r="EZS7" s="559"/>
      <c r="EZT7" s="559"/>
      <c r="EZU7" s="560"/>
      <c r="EZV7" s="560"/>
      <c r="EZW7" s="561"/>
      <c r="EZX7" s="560"/>
      <c r="EZY7" s="767"/>
      <c r="EZZ7" s="767"/>
      <c r="FAA7" s="767"/>
      <c r="FAB7" s="767"/>
      <c r="FAC7" s="767"/>
      <c r="FAD7" s="559"/>
      <c r="FAE7" s="559"/>
      <c r="FAF7" s="560"/>
      <c r="FAG7" s="559"/>
      <c r="FAH7" s="559"/>
      <c r="FAI7" s="559"/>
      <c r="FAJ7" s="560"/>
      <c r="FAK7" s="560"/>
      <c r="FAL7" s="561"/>
      <c r="FAM7" s="560"/>
      <c r="FAN7" s="767"/>
      <c r="FAO7" s="767"/>
      <c r="FAP7" s="767"/>
      <c r="FAQ7" s="767"/>
      <c r="FAR7" s="767"/>
      <c r="FAS7" s="559"/>
      <c r="FAT7" s="559"/>
      <c r="FAU7" s="560"/>
      <c r="FAV7" s="559"/>
      <c r="FAW7" s="559"/>
      <c r="FAX7" s="559"/>
      <c r="FAY7" s="560"/>
      <c r="FAZ7" s="560"/>
      <c r="FBA7" s="561"/>
      <c r="FBB7" s="560"/>
      <c r="FBC7" s="767"/>
      <c r="FBD7" s="767"/>
      <c r="FBE7" s="767"/>
      <c r="FBF7" s="767"/>
      <c r="FBG7" s="767"/>
      <c r="FBH7" s="559"/>
      <c r="FBI7" s="559"/>
      <c r="FBJ7" s="560"/>
      <c r="FBK7" s="559"/>
      <c r="FBL7" s="559"/>
      <c r="FBM7" s="559"/>
      <c r="FBN7" s="560"/>
      <c r="FBO7" s="560"/>
      <c r="FBP7" s="561"/>
      <c r="FBQ7" s="560"/>
      <c r="FBR7" s="767"/>
      <c r="FBS7" s="767"/>
      <c r="FBT7" s="767"/>
      <c r="FBU7" s="767"/>
      <c r="FBV7" s="767"/>
      <c r="FBW7" s="559"/>
      <c r="FBX7" s="559"/>
      <c r="FBY7" s="560"/>
      <c r="FBZ7" s="559"/>
      <c r="FCA7" s="559"/>
      <c r="FCB7" s="559"/>
      <c r="FCC7" s="560"/>
      <c r="FCD7" s="560"/>
      <c r="FCE7" s="561"/>
      <c r="FCF7" s="560"/>
      <c r="FCG7" s="767"/>
      <c r="FCH7" s="767"/>
      <c r="FCI7" s="767"/>
      <c r="FCJ7" s="767"/>
      <c r="FCK7" s="767"/>
      <c r="FCL7" s="559"/>
      <c r="FCM7" s="559"/>
      <c r="FCN7" s="560"/>
      <c r="FCO7" s="559"/>
      <c r="FCP7" s="559"/>
      <c r="FCQ7" s="559"/>
      <c r="FCR7" s="560"/>
      <c r="FCS7" s="560"/>
      <c r="FCT7" s="561"/>
      <c r="FCU7" s="560"/>
      <c r="FCV7" s="767"/>
      <c r="FCW7" s="767"/>
      <c r="FCX7" s="767"/>
      <c r="FCY7" s="767"/>
      <c r="FCZ7" s="767"/>
      <c r="FDA7" s="559"/>
      <c r="FDB7" s="559"/>
      <c r="FDC7" s="560"/>
      <c r="FDD7" s="559"/>
      <c r="FDE7" s="559"/>
      <c r="FDF7" s="559"/>
      <c r="FDG7" s="560"/>
      <c r="FDH7" s="560"/>
      <c r="FDI7" s="561"/>
      <c r="FDJ7" s="560"/>
      <c r="FDK7" s="767"/>
      <c r="FDL7" s="767"/>
      <c r="FDM7" s="767"/>
      <c r="FDN7" s="767"/>
      <c r="FDO7" s="767"/>
      <c r="FDP7" s="559"/>
      <c r="FDQ7" s="559"/>
      <c r="FDR7" s="560"/>
      <c r="FDS7" s="559"/>
      <c r="FDT7" s="559"/>
      <c r="FDU7" s="559"/>
      <c r="FDV7" s="560"/>
      <c r="FDW7" s="560"/>
      <c r="FDX7" s="561"/>
      <c r="FDY7" s="560"/>
      <c r="FDZ7" s="767"/>
      <c r="FEA7" s="767"/>
      <c r="FEB7" s="767"/>
      <c r="FEC7" s="767"/>
      <c r="FED7" s="767"/>
      <c r="FEE7" s="559"/>
      <c r="FEF7" s="559"/>
      <c r="FEG7" s="560"/>
      <c r="FEH7" s="559"/>
      <c r="FEI7" s="559"/>
      <c r="FEJ7" s="559"/>
      <c r="FEK7" s="560"/>
      <c r="FEL7" s="560"/>
      <c r="FEM7" s="561"/>
      <c r="FEN7" s="560"/>
      <c r="FEO7" s="767"/>
      <c r="FEP7" s="767"/>
      <c r="FEQ7" s="767"/>
      <c r="FER7" s="767"/>
      <c r="FES7" s="767"/>
      <c r="FET7" s="559"/>
      <c r="FEU7" s="559"/>
      <c r="FEV7" s="560"/>
      <c r="FEW7" s="559"/>
      <c r="FEX7" s="559"/>
      <c r="FEY7" s="559"/>
      <c r="FEZ7" s="560"/>
      <c r="FFA7" s="560"/>
      <c r="FFB7" s="561"/>
      <c r="FFC7" s="560"/>
      <c r="FFD7" s="767"/>
      <c r="FFE7" s="767"/>
      <c r="FFF7" s="767"/>
      <c r="FFG7" s="767"/>
      <c r="FFH7" s="767"/>
      <c r="FFI7" s="559"/>
      <c r="FFJ7" s="559"/>
      <c r="FFK7" s="560"/>
      <c r="FFL7" s="559"/>
      <c r="FFM7" s="559"/>
      <c r="FFN7" s="559"/>
      <c r="FFO7" s="560"/>
      <c r="FFP7" s="560"/>
      <c r="FFQ7" s="561"/>
      <c r="FFR7" s="560"/>
      <c r="FFS7" s="767"/>
      <c r="FFT7" s="767"/>
      <c r="FFU7" s="767"/>
      <c r="FFV7" s="767"/>
      <c r="FFW7" s="767"/>
      <c r="FFX7" s="559"/>
      <c r="FFY7" s="559"/>
      <c r="FFZ7" s="560"/>
      <c r="FGA7" s="559"/>
      <c r="FGB7" s="559"/>
      <c r="FGC7" s="559"/>
      <c r="FGD7" s="560"/>
      <c r="FGE7" s="560"/>
      <c r="FGF7" s="561"/>
      <c r="FGG7" s="560"/>
      <c r="FGH7" s="767"/>
      <c r="FGI7" s="767"/>
      <c r="FGJ7" s="767"/>
      <c r="FGK7" s="767"/>
      <c r="FGL7" s="767"/>
      <c r="FGM7" s="559"/>
      <c r="FGN7" s="559"/>
      <c r="FGO7" s="560"/>
      <c r="FGP7" s="559"/>
      <c r="FGQ7" s="559"/>
      <c r="FGR7" s="559"/>
      <c r="FGS7" s="560"/>
      <c r="FGT7" s="560"/>
      <c r="FGU7" s="561"/>
      <c r="FGV7" s="560"/>
      <c r="FGW7" s="767"/>
      <c r="FGX7" s="767"/>
      <c r="FGY7" s="767"/>
      <c r="FGZ7" s="767"/>
      <c r="FHA7" s="767"/>
      <c r="FHB7" s="559"/>
      <c r="FHC7" s="559"/>
      <c r="FHD7" s="560"/>
      <c r="FHE7" s="559"/>
      <c r="FHF7" s="559"/>
      <c r="FHG7" s="559"/>
      <c r="FHH7" s="560"/>
      <c r="FHI7" s="560"/>
      <c r="FHJ7" s="561"/>
      <c r="FHK7" s="560"/>
      <c r="FHL7" s="767"/>
      <c r="FHM7" s="767"/>
      <c r="FHN7" s="767"/>
      <c r="FHO7" s="767"/>
      <c r="FHP7" s="767"/>
      <c r="FHQ7" s="559"/>
      <c r="FHR7" s="559"/>
      <c r="FHS7" s="560"/>
      <c r="FHT7" s="559"/>
      <c r="FHU7" s="559"/>
      <c r="FHV7" s="559"/>
      <c r="FHW7" s="560"/>
      <c r="FHX7" s="560"/>
      <c r="FHY7" s="561"/>
      <c r="FHZ7" s="560"/>
      <c r="FIA7" s="767"/>
      <c r="FIB7" s="767"/>
      <c r="FIC7" s="767"/>
      <c r="FID7" s="767"/>
      <c r="FIE7" s="767"/>
      <c r="FIF7" s="559"/>
      <c r="FIG7" s="559"/>
      <c r="FIH7" s="560"/>
      <c r="FII7" s="559"/>
      <c r="FIJ7" s="559"/>
      <c r="FIK7" s="559"/>
      <c r="FIL7" s="560"/>
      <c r="FIM7" s="560"/>
      <c r="FIN7" s="561"/>
      <c r="FIO7" s="560"/>
      <c r="FIP7" s="767"/>
      <c r="FIQ7" s="767"/>
      <c r="FIR7" s="767"/>
      <c r="FIS7" s="767"/>
      <c r="FIT7" s="767"/>
      <c r="FIU7" s="559"/>
      <c r="FIV7" s="559"/>
      <c r="FIW7" s="560"/>
      <c r="FIX7" s="559"/>
      <c r="FIY7" s="559"/>
      <c r="FIZ7" s="559"/>
      <c r="FJA7" s="560"/>
      <c r="FJB7" s="560"/>
      <c r="FJC7" s="561"/>
      <c r="FJD7" s="560"/>
      <c r="FJE7" s="767"/>
      <c r="FJF7" s="767"/>
      <c r="FJG7" s="767"/>
      <c r="FJH7" s="767"/>
      <c r="FJI7" s="767"/>
      <c r="FJJ7" s="559"/>
      <c r="FJK7" s="559"/>
      <c r="FJL7" s="560"/>
      <c r="FJM7" s="559"/>
      <c r="FJN7" s="559"/>
      <c r="FJO7" s="559"/>
      <c r="FJP7" s="560"/>
      <c r="FJQ7" s="560"/>
      <c r="FJR7" s="561"/>
      <c r="FJS7" s="560"/>
      <c r="FJT7" s="767"/>
      <c r="FJU7" s="767"/>
      <c r="FJV7" s="767"/>
      <c r="FJW7" s="767"/>
      <c r="FJX7" s="767"/>
      <c r="FJY7" s="559"/>
      <c r="FJZ7" s="559"/>
      <c r="FKA7" s="560"/>
      <c r="FKB7" s="559"/>
      <c r="FKC7" s="559"/>
      <c r="FKD7" s="559"/>
      <c r="FKE7" s="560"/>
      <c r="FKF7" s="560"/>
      <c r="FKG7" s="561"/>
      <c r="FKH7" s="560"/>
      <c r="FKI7" s="767"/>
      <c r="FKJ7" s="767"/>
      <c r="FKK7" s="767"/>
      <c r="FKL7" s="767"/>
      <c r="FKM7" s="767"/>
      <c r="FKN7" s="559"/>
      <c r="FKO7" s="559"/>
      <c r="FKP7" s="560"/>
      <c r="FKQ7" s="559"/>
      <c r="FKR7" s="559"/>
      <c r="FKS7" s="559"/>
      <c r="FKT7" s="560"/>
      <c r="FKU7" s="560"/>
      <c r="FKV7" s="561"/>
      <c r="FKW7" s="560"/>
      <c r="FKX7" s="767"/>
      <c r="FKY7" s="767"/>
      <c r="FKZ7" s="767"/>
      <c r="FLA7" s="767"/>
      <c r="FLB7" s="767"/>
      <c r="FLC7" s="559"/>
      <c r="FLD7" s="559"/>
      <c r="FLE7" s="560"/>
      <c r="FLF7" s="559"/>
      <c r="FLG7" s="559"/>
      <c r="FLH7" s="559"/>
      <c r="FLI7" s="560"/>
      <c r="FLJ7" s="560"/>
      <c r="FLK7" s="561"/>
      <c r="FLL7" s="560"/>
      <c r="FLM7" s="767"/>
      <c r="FLN7" s="767"/>
      <c r="FLO7" s="767"/>
      <c r="FLP7" s="767"/>
      <c r="FLQ7" s="767"/>
      <c r="FLR7" s="559"/>
      <c r="FLS7" s="559"/>
      <c r="FLT7" s="560"/>
      <c r="FLU7" s="559"/>
      <c r="FLV7" s="559"/>
      <c r="FLW7" s="559"/>
      <c r="FLX7" s="560"/>
      <c r="FLY7" s="560"/>
      <c r="FLZ7" s="561"/>
      <c r="FMA7" s="560"/>
      <c r="FMB7" s="767"/>
      <c r="FMC7" s="767"/>
      <c r="FMD7" s="767"/>
      <c r="FME7" s="767"/>
      <c r="FMF7" s="767"/>
      <c r="FMG7" s="559"/>
      <c r="FMH7" s="559"/>
      <c r="FMI7" s="560"/>
      <c r="FMJ7" s="559"/>
      <c r="FMK7" s="559"/>
      <c r="FML7" s="559"/>
      <c r="FMM7" s="560"/>
      <c r="FMN7" s="560"/>
      <c r="FMO7" s="561"/>
      <c r="FMP7" s="560"/>
      <c r="FMQ7" s="767"/>
      <c r="FMR7" s="767"/>
      <c r="FMS7" s="767"/>
      <c r="FMT7" s="767"/>
      <c r="FMU7" s="767"/>
      <c r="FMV7" s="559"/>
      <c r="FMW7" s="559"/>
      <c r="FMX7" s="560"/>
      <c r="FMY7" s="559"/>
      <c r="FMZ7" s="559"/>
      <c r="FNA7" s="559"/>
      <c r="FNB7" s="560"/>
      <c r="FNC7" s="560"/>
      <c r="FND7" s="561"/>
      <c r="FNE7" s="560"/>
      <c r="FNF7" s="767"/>
      <c r="FNG7" s="767"/>
      <c r="FNH7" s="767"/>
      <c r="FNI7" s="767"/>
      <c r="FNJ7" s="767"/>
      <c r="FNK7" s="559"/>
      <c r="FNL7" s="559"/>
      <c r="FNM7" s="560"/>
      <c r="FNN7" s="559"/>
      <c r="FNO7" s="559"/>
      <c r="FNP7" s="559"/>
      <c r="FNQ7" s="560"/>
      <c r="FNR7" s="560"/>
      <c r="FNS7" s="561"/>
      <c r="FNT7" s="560"/>
      <c r="FNU7" s="767"/>
      <c r="FNV7" s="767"/>
      <c r="FNW7" s="767"/>
      <c r="FNX7" s="767"/>
      <c r="FNY7" s="767"/>
      <c r="FNZ7" s="559"/>
      <c r="FOA7" s="559"/>
      <c r="FOB7" s="560"/>
      <c r="FOC7" s="559"/>
      <c r="FOD7" s="559"/>
      <c r="FOE7" s="559"/>
      <c r="FOF7" s="560"/>
      <c r="FOG7" s="560"/>
      <c r="FOH7" s="561"/>
      <c r="FOI7" s="560"/>
      <c r="FOJ7" s="767"/>
      <c r="FOK7" s="767"/>
      <c r="FOL7" s="767"/>
      <c r="FOM7" s="767"/>
      <c r="FON7" s="767"/>
      <c r="FOO7" s="559"/>
      <c r="FOP7" s="559"/>
      <c r="FOQ7" s="560"/>
      <c r="FOR7" s="559"/>
      <c r="FOS7" s="559"/>
      <c r="FOT7" s="559"/>
      <c r="FOU7" s="560"/>
      <c r="FOV7" s="560"/>
      <c r="FOW7" s="561"/>
      <c r="FOX7" s="560"/>
      <c r="FOY7" s="767"/>
      <c r="FOZ7" s="767"/>
      <c r="FPA7" s="767"/>
      <c r="FPB7" s="767"/>
      <c r="FPC7" s="767"/>
      <c r="FPD7" s="559"/>
      <c r="FPE7" s="559"/>
      <c r="FPF7" s="560"/>
      <c r="FPG7" s="559"/>
      <c r="FPH7" s="559"/>
      <c r="FPI7" s="559"/>
      <c r="FPJ7" s="560"/>
      <c r="FPK7" s="560"/>
      <c r="FPL7" s="561"/>
      <c r="FPM7" s="560"/>
      <c r="FPN7" s="767"/>
      <c r="FPO7" s="767"/>
      <c r="FPP7" s="767"/>
      <c r="FPQ7" s="767"/>
      <c r="FPR7" s="767"/>
      <c r="FPS7" s="559"/>
      <c r="FPT7" s="559"/>
      <c r="FPU7" s="560"/>
      <c r="FPV7" s="559"/>
      <c r="FPW7" s="559"/>
      <c r="FPX7" s="559"/>
      <c r="FPY7" s="560"/>
      <c r="FPZ7" s="560"/>
      <c r="FQA7" s="561"/>
      <c r="FQB7" s="560"/>
      <c r="FQC7" s="767"/>
      <c r="FQD7" s="767"/>
      <c r="FQE7" s="767"/>
      <c r="FQF7" s="767"/>
      <c r="FQG7" s="767"/>
      <c r="FQH7" s="559"/>
      <c r="FQI7" s="559"/>
      <c r="FQJ7" s="560"/>
      <c r="FQK7" s="559"/>
      <c r="FQL7" s="559"/>
      <c r="FQM7" s="559"/>
      <c r="FQN7" s="560"/>
      <c r="FQO7" s="560"/>
      <c r="FQP7" s="561"/>
      <c r="FQQ7" s="560"/>
      <c r="FQR7" s="767"/>
      <c r="FQS7" s="767"/>
      <c r="FQT7" s="767"/>
      <c r="FQU7" s="767"/>
      <c r="FQV7" s="767"/>
      <c r="FQW7" s="559"/>
      <c r="FQX7" s="559"/>
      <c r="FQY7" s="560"/>
      <c r="FQZ7" s="559"/>
      <c r="FRA7" s="559"/>
      <c r="FRB7" s="559"/>
      <c r="FRC7" s="560"/>
      <c r="FRD7" s="560"/>
      <c r="FRE7" s="561"/>
      <c r="FRF7" s="560"/>
      <c r="FRG7" s="767"/>
      <c r="FRH7" s="767"/>
      <c r="FRI7" s="767"/>
      <c r="FRJ7" s="767"/>
      <c r="FRK7" s="767"/>
      <c r="FRL7" s="559"/>
      <c r="FRM7" s="559"/>
      <c r="FRN7" s="560"/>
      <c r="FRO7" s="559"/>
      <c r="FRP7" s="559"/>
      <c r="FRQ7" s="559"/>
      <c r="FRR7" s="560"/>
      <c r="FRS7" s="560"/>
      <c r="FRT7" s="561"/>
      <c r="FRU7" s="560"/>
      <c r="FRV7" s="767"/>
      <c r="FRW7" s="767"/>
      <c r="FRX7" s="767"/>
      <c r="FRY7" s="767"/>
      <c r="FRZ7" s="767"/>
      <c r="FSA7" s="559"/>
      <c r="FSB7" s="559"/>
      <c r="FSC7" s="560"/>
      <c r="FSD7" s="559"/>
      <c r="FSE7" s="559"/>
      <c r="FSF7" s="559"/>
      <c r="FSG7" s="560"/>
      <c r="FSH7" s="560"/>
      <c r="FSI7" s="561"/>
      <c r="FSJ7" s="560"/>
      <c r="FSK7" s="767"/>
      <c r="FSL7" s="767"/>
      <c r="FSM7" s="767"/>
      <c r="FSN7" s="767"/>
      <c r="FSO7" s="767"/>
      <c r="FSP7" s="559"/>
      <c r="FSQ7" s="559"/>
      <c r="FSR7" s="560"/>
      <c r="FSS7" s="559"/>
      <c r="FST7" s="559"/>
      <c r="FSU7" s="559"/>
      <c r="FSV7" s="560"/>
      <c r="FSW7" s="560"/>
      <c r="FSX7" s="561"/>
      <c r="FSY7" s="560"/>
      <c r="FSZ7" s="767"/>
      <c r="FTA7" s="767"/>
      <c r="FTB7" s="767"/>
      <c r="FTC7" s="767"/>
      <c r="FTD7" s="767"/>
      <c r="FTE7" s="559"/>
      <c r="FTF7" s="559"/>
      <c r="FTG7" s="560"/>
      <c r="FTH7" s="559"/>
      <c r="FTI7" s="559"/>
      <c r="FTJ7" s="559"/>
      <c r="FTK7" s="560"/>
      <c r="FTL7" s="560"/>
      <c r="FTM7" s="561"/>
      <c r="FTN7" s="560"/>
      <c r="FTO7" s="767"/>
      <c r="FTP7" s="767"/>
      <c r="FTQ7" s="767"/>
      <c r="FTR7" s="767"/>
      <c r="FTS7" s="767"/>
      <c r="FTT7" s="559"/>
      <c r="FTU7" s="559"/>
      <c r="FTV7" s="560"/>
      <c r="FTW7" s="559"/>
      <c r="FTX7" s="559"/>
      <c r="FTY7" s="559"/>
      <c r="FTZ7" s="560"/>
      <c r="FUA7" s="560"/>
      <c r="FUB7" s="561"/>
      <c r="FUC7" s="560"/>
      <c r="FUD7" s="767"/>
      <c r="FUE7" s="767"/>
      <c r="FUF7" s="767"/>
      <c r="FUG7" s="767"/>
      <c r="FUH7" s="767"/>
      <c r="FUI7" s="559"/>
      <c r="FUJ7" s="559"/>
      <c r="FUK7" s="560"/>
      <c r="FUL7" s="559"/>
      <c r="FUM7" s="559"/>
      <c r="FUN7" s="559"/>
      <c r="FUO7" s="560"/>
      <c r="FUP7" s="560"/>
      <c r="FUQ7" s="561"/>
      <c r="FUR7" s="560"/>
      <c r="FUS7" s="767"/>
      <c r="FUT7" s="767"/>
      <c r="FUU7" s="767"/>
      <c r="FUV7" s="767"/>
      <c r="FUW7" s="767"/>
      <c r="FUX7" s="559"/>
      <c r="FUY7" s="559"/>
      <c r="FUZ7" s="560"/>
      <c r="FVA7" s="559"/>
      <c r="FVB7" s="559"/>
      <c r="FVC7" s="559"/>
      <c r="FVD7" s="560"/>
      <c r="FVE7" s="560"/>
      <c r="FVF7" s="561"/>
      <c r="FVG7" s="560"/>
      <c r="FVH7" s="767"/>
      <c r="FVI7" s="767"/>
      <c r="FVJ7" s="767"/>
      <c r="FVK7" s="767"/>
      <c r="FVL7" s="767"/>
      <c r="FVM7" s="559"/>
      <c r="FVN7" s="559"/>
      <c r="FVO7" s="560"/>
      <c r="FVP7" s="559"/>
      <c r="FVQ7" s="559"/>
      <c r="FVR7" s="559"/>
      <c r="FVS7" s="560"/>
      <c r="FVT7" s="560"/>
      <c r="FVU7" s="561"/>
      <c r="FVV7" s="560"/>
      <c r="FVW7" s="767"/>
      <c r="FVX7" s="767"/>
      <c r="FVY7" s="767"/>
      <c r="FVZ7" s="767"/>
      <c r="FWA7" s="767"/>
      <c r="FWB7" s="559"/>
      <c r="FWC7" s="559"/>
      <c r="FWD7" s="560"/>
      <c r="FWE7" s="559"/>
      <c r="FWF7" s="559"/>
      <c r="FWG7" s="559"/>
      <c r="FWH7" s="560"/>
      <c r="FWI7" s="560"/>
      <c r="FWJ7" s="561"/>
      <c r="FWK7" s="560"/>
      <c r="FWL7" s="767"/>
      <c r="FWM7" s="767"/>
      <c r="FWN7" s="767"/>
      <c r="FWO7" s="767"/>
      <c r="FWP7" s="767"/>
      <c r="FWQ7" s="559"/>
      <c r="FWR7" s="559"/>
      <c r="FWS7" s="560"/>
      <c r="FWT7" s="559"/>
      <c r="FWU7" s="559"/>
      <c r="FWV7" s="559"/>
      <c r="FWW7" s="560"/>
      <c r="FWX7" s="560"/>
      <c r="FWY7" s="561"/>
      <c r="FWZ7" s="560"/>
      <c r="FXA7" s="767"/>
      <c r="FXB7" s="767"/>
      <c r="FXC7" s="767"/>
      <c r="FXD7" s="767"/>
      <c r="FXE7" s="767"/>
      <c r="FXF7" s="559"/>
      <c r="FXG7" s="559"/>
      <c r="FXH7" s="560"/>
      <c r="FXI7" s="559"/>
      <c r="FXJ7" s="559"/>
      <c r="FXK7" s="559"/>
      <c r="FXL7" s="560"/>
      <c r="FXM7" s="560"/>
      <c r="FXN7" s="561"/>
      <c r="FXO7" s="560"/>
      <c r="FXP7" s="767"/>
      <c r="FXQ7" s="767"/>
      <c r="FXR7" s="767"/>
      <c r="FXS7" s="767"/>
      <c r="FXT7" s="767"/>
      <c r="FXU7" s="559"/>
      <c r="FXV7" s="559"/>
      <c r="FXW7" s="560"/>
      <c r="FXX7" s="559"/>
      <c r="FXY7" s="559"/>
      <c r="FXZ7" s="559"/>
      <c r="FYA7" s="560"/>
      <c r="FYB7" s="560"/>
      <c r="FYC7" s="561"/>
      <c r="FYD7" s="560"/>
      <c r="FYE7" s="767"/>
      <c r="FYF7" s="767"/>
      <c r="FYG7" s="767"/>
      <c r="FYH7" s="767"/>
      <c r="FYI7" s="767"/>
      <c r="FYJ7" s="559"/>
      <c r="FYK7" s="559"/>
      <c r="FYL7" s="560"/>
      <c r="FYM7" s="559"/>
      <c r="FYN7" s="559"/>
      <c r="FYO7" s="559"/>
      <c r="FYP7" s="560"/>
      <c r="FYQ7" s="560"/>
      <c r="FYR7" s="561"/>
      <c r="FYS7" s="560"/>
      <c r="FYT7" s="767"/>
      <c r="FYU7" s="767"/>
      <c r="FYV7" s="767"/>
      <c r="FYW7" s="767"/>
      <c r="FYX7" s="767"/>
      <c r="FYY7" s="559"/>
      <c r="FYZ7" s="559"/>
      <c r="FZA7" s="560"/>
      <c r="FZB7" s="559"/>
      <c r="FZC7" s="559"/>
      <c r="FZD7" s="559"/>
      <c r="FZE7" s="560"/>
      <c r="FZF7" s="560"/>
      <c r="FZG7" s="561"/>
      <c r="FZH7" s="560"/>
      <c r="FZI7" s="767"/>
      <c r="FZJ7" s="767"/>
      <c r="FZK7" s="767"/>
      <c r="FZL7" s="767"/>
      <c r="FZM7" s="767"/>
      <c r="FZN7" s="559"/>
      <c r="FZO7" s="559"/>
      <c r="FZP7" s="560"/>
      <c r="FZQ7" s="559"/>
      <c r="FZR7" s="559"/>
      <c r="FZS7" s="559"/>
      <c r="FZT7" s="560"/>
      <c r="FZU7" s="560"/>
      <c r="FZV7" s="561"/>
      <c r="FZW7" s="560"/>
      <c r="FZX7" s="767"/>
      <c r="FZY7" s="767"/>
      <c r="FZZ7" s="767"/>
      <c r="GAA7" s="767"/>
      <c r="GAB7" s="767"/>
      <c r="GAC7" s="559"/>
      <c r="GAD7" s="559"/>
      <c r="GAE7" s="560"/>
      <c r="GAF7" s="559"/>
      <c r="GAG7" s="559"/>
      <c r="GAH7" s="559"/>
      <c r="GAI7" s="560"/>
      <c r="GAJ7" s="560"/>
      <c r="GAK7" s="561"/>
      <c r="GAL7" s="560"/>
      <c r="GAM7" s="767"/>
      <c r="GAN7" s="767"/>
      <c r="GAO7" s="767"/>
      <c r="GAP7" s="767"/>
      <c r="GAQ7" s="767"/>
      <c r="GAR7" s="559"/>
      <c r="GAS7" s="559"/>
      <c r="GAT7" s="560"/>
      <c r="GAU7" s="559"/>
      <c r="GAV7" s="559"/>
      <c r="GAW7" s="559"/>
      <c r="GAX7" s="560"/>
      <c r="GAY7" s="560"/>
      <c r="GAZ7" s="561"/>
      <c r="GBA7" s="560"/>
      <c r="GBB7" s="767"/>
      <c r="GBC7" s="767"/>
      <c r="GBD7" s="767"/>
      <c r="GBE7" s="767"/>
      <c r="GBF7" s="767"/>
      <c r="GBG7" s="559"/>
      <c r="GBH7" s="559"/>
      <c r="GBI7" s="560"/>
      <c r="GBJ7" s="559"/>
      <c r="GBK7" s="559"/>
      <c r="GBL7" s="559"/>
      <c r="GBM7" s="560"/>
      <c r="GBN7" s="560"/>
      <c r="GBO7" s="561"/>
      <c r="GBP7" s="560"/>
      <c r="GBQ7" s="767"/>
      <c r="GBR7" s="767"/>
      <c r="GBS7" s="767"/>
      <c r="GBT7" s="767"/>
      <c r="GBU7" s="767"/>
      <c r="GBV7" s="559"/>
      <c r="GBW7" s="559"/>
      <c r="GBX7" s="560"/>
      <c r="GBY7" s="559"/>
      <c r="GBZ7" s="559"/>
      <c r="GCA7" s="559"/>
      <c r="GCB7" s="560"/>
      <c r="GCC7" s="560"/>
      <c r="GCD7" s="561"/>
      <c r="GCE7" s="560"/>
      <c r="GCF7" s="767"/>
      <c r="GCG7" s="767"/>
      <c r="GCH7" s="767"/>
      <c r="GCI7" s="767"/>
      <c r="GCJ7" s="767"/>
      <c r="GCK7" s="559"/>
      <c r="GCL7" s="559"/>
      <c r="GCM7" s="560"/>
      <c r="GCN7" s="559"/>
      <c r="GCO7" s="559"/>
      <c r="GCP7" s="559"/>
      <c r="GCQ7" s="560"/>
      <c r="GCR7" s="560"/>
      <c r="GCS7" s="561"/>
      <c r="GCT7" s="560"/>
      <c r="GCU7" s="767"/>
      <c r="GCV7" s="767"/>
      <c r="GCW7" s="767"/>
      <c r="GCX7" s="767"/>
      <c r="GCY7" s="767"/>
      <c r="GCZ7" s="559"/>
      <c r="GDA7" s="559"/>
      <c r="GDB7" s="560"/>
      <c r="GDC7" s="559"/>
      <c r="GDD7" s="559"/>
      <c r="GDE7" s="559"/>
      <c r="GDF7" s="560"/>
      <c r="GDG7" s="560"/>
      <c r="GDH7" s="561"/>
      <c r="GDI7" s="560"/>
      <c r="GDJ7" s="767"/>
      <c r="GDK7" s="767"/>
      <c r="GDL7" s="767"/>
      <c r="GDM7" s="767"/>
      <c r="GDN7" s="767"/>
      <c r="GDO7" s="559"/>
      <c r="GDP7" s="559"/>
      <c r="GDQ7" s="560"/>
      <c r="GDR7" s="559"/>
      <c r="GDS7" s="559"/>
      <c r="GDT7" s="559"/>
      <c r="GDU7" s="560"/>
      <c r="GDV7" s="560"/>
      <c r="GDW7" s="561"/>
      <c r="GDX7" s="560"/>
      <c r="GDY7" s="767"/>
      <c r="GDZ7" s="767"/>
      <c r="GEA7" s="767"/>
      <c r="GEB7" s="767"/>
      <c r="GEC7" s="767"/>
      <c r="GED7" s="559"/>
      <c r="GEE7" s="559"/>
      <c r="GEF7" s="560"/>
      <c r="GEG7" s="559"/>
      <c r="GEH7" s="559"/>
      <c r="GEI7" s="559"/>
      <c r="GEJ7" s="560"/>
      <c r="GEK7" s="560"/>
      <c r="GEL7" s="561"/>
      <c r="GEM7" s="560"/>
      <c r="GEN7" s="767"/>
      <c r="GEO7" s="767"/>
      <c r="GEP7" s="767"/>
      <c r="GEQ7" s="767"/>
      <c r="GER7" s="767"/>
      <c r="GES7" s="559"/>
      <c r="GET7" s="559"/>
      <c r="GEU7" s="560"/>
      <c r="GEV7" s="559"/>
      <c r="GEW7" s="559"/>
      <c r="GEX7" s="559"/>
      <c r="GEY7" s="560"/>
      <c r="GEZ7" s="560"/>
      <c r="GFA7" s="561"/>
      <c r="GFB7" s="560"/>
      <c r="GFC7" s="767"/>
      <c r="GFD7" s="767"/>
      <c r="GFE7" s="767"/>
      <c r="GFF7" s="767"/>
      <c r="GFG7" s="767"/>
      <c r="GFH7" s="559"/>
      <c r="GFI7" s="559"/>
      <c r="GFJ7" s="560"/>
      <c r="GFK7" s="559"/>
      <c r="GFL7" s="559"/>
      <c r="GFM7" s="559"/>
      <c r="GFN7" s="560"/>
      <c r="GFO7" s="560"/>
      <c r="GFP7" s="561"/>
      <c r="GFQ7" s="560"/>
      <c r="GFR7" s="767"/>
      <c r="GFS7" s="767"/>
      <c r="GFT7" s="767"/>
      <c r="GFU7" s="767"/>
      <c r="GFV7" s="767"/>
      <c r="GFW7" s="559"/>
      <c r="GFX7" s="559"/>
      <c r="GFY7" s="560"/>
      <c r="GFZ7" s="559"/>
      <c r="GGA7" s="559"/>
      <c r="GGB7" s="559"/>
      <c r="GGC7" s="560"/>
      <c r="GGD7" s="560"/>
      <c r="GGE7" s="561"/>
      <c r="GGF7" s="560"/>
      <c r="GGG7" s="767"/>
      <c r="GGH7" s="767"/>
      <c r="GGI7" s="767"/>
      <c r="GGJ7" s="767"/>
      <c r="GGK7" s="767"/>
      <c r="GGL7" s="559"/>
      <c r="GGM7" s="559"/>
      <c r="GGN7" s="560"/>
      <c r="GGO7" s="559"/>
      <c r="GGP7" s="559"/>
      <c r="GGQ7" s="559"/>
      <c r="GGR7" s="560"/>
      <c r="GGS7" s="560"/>
      <c r="GGT7" s="561"/>
      <c r="GGU7" s="560"/>
      <c r="GGV7" s="767"/>
      <c r="GGW7" s="767"/>
      <c r="GGX7" s="767"/>
      <c r="GGY7" s="767"/>
      <c r="GGZ7" s="767"/>
      <c r="GHA7" s="559"/>
      <c r="GHB7" s="559"/>
      <c r="GHC7" s="560"/>
      <c r="GHD7" s="559"/>
      <c r="GHE7" s="559"/>
      <c r="GHF7" s="559"/>
      <c r="GHG7" s="560"/>
      <c r="GHH7" s="560"/>
      <c r="GHI7" s="561"/>
      <c r="GHJ7" s="560"/>
      <c r="GHK7" s="767"/>
      <c r="GHL7" s="767"/>
      <c r="GHM7" s="767"/>
      <c r="GHN7" s="767"/>
      <c r="GHO7" s="767"/>
      <c r="GHP7" s="559"/>
      <c r="GHQ7" s="559"/>
      <c r="GHR7" s="560"/>
      <c r="GHS7" s="559"/>
      <c r="GHT7" s="559"/>
      <c r="GHU7" s="559"/>
      <c r="GHV7" s="560"/>
      <c r="GHW7" s="560"/>
      <c r="GHX7" s="561"/>
      <c r="GHY7" s="560"/>
      <c r="GHZ7" s="767"/>
      <c r="GIA7" s="767"/>
      <c r="GIB7" s="767"/>
      <c r="GIC7" s="767"/>
      <c r="GID7" s="767"/>
      <c r="GIE7" s="559"/>
      <c r="GIF7" s="559"/>
      <c r="GIG7" s="560"/>
      <c r="GIH7" s="559"/>
      <c r="GII7" s="559"/>
      <c r="GIJ7" s="559"/>
      <c r="GIK7" s="560"/>
      <c r="GIL7" s="560"/>
      <c r="GIM7" s="561"/>
      <c r="GIN7" s="560"/>
      <c r="GIO7" s="767"/>
      <c r="GIP7" s="767"/>
      <c r="GIQ7" s="767"/>
      <c r="GIR7" s="767"/>
      <c r="GIS7" s="767"/>
      <c r="GIT7" s="559"/>
      <c r="GIU7" s="559"/>
      <c r="GIV7" s="560"/>
      <c r="GIW7" s="559"/>
      <c r="GIX7" s="559"/>
      <c r="GIY7" s="559"/>
      <c r="GIZ7" s="560"/>
      <c r="GJA7" s="560"/>
      <c r="GJB7" s="561"/>
      <c r="GJC7" s="560"/>
      <c r="GJD7" s="767"/>
      <c r="GJE7" s="767"/>
      <c r="GJF7" s="767"/>
      <c r="GJG7" s="767"/>
      <c r="GJH7" s="767"/>
      <c r="GJI7" s="559"/>
      <c r="GJJ7" s="559"/>
      <c r="GJK7" s="560"/>
      <c r="GJL7" s="559"/>
      <c r="GJM7" s="559"/>
      <c r="GJN7" s="559"/>
      <c r="GJO7" s="560"/>
      <c r="GJP7" s="560"/>
      <c r="GJQ7" s="561"/>
      <c r="GJR7" s="560"/>
      <c r="GJS7" s="767"/>
      <c r="GJT7" s="767"/>
      <c r="GJU7" s="767"/>
      <c r="GJV7" s="767"/>
      <c r="GJW7" s="767"/>
      <c r="GJX7" s="559"/>
      <c r="GJY7" s="559"/>
      <c r="GJZ7" s="560"/>
      <c r="GKA7" s="559"/>
      <c r="GKB7" s="559"/>
      <c r="GKC7" s="559"/>
      <c r="GKD7" s="560"/>
      <c r="GKE7" s="560"/>
      <c r="GKF7" s="561"/>
      <c r="GKG7" s="560"/>
      <c r="GKH7" s="767"/>
      <c r="GKI7" s="767"/>
      <c r="GKJ7" s="767"/>
      <c r="GKK7" s="767"/>
      <c r="GKL7" s="767"/>
      <c r="GKM7" s="559"/>
      <c r="GKN7" s="559"/>
      <c r="GKO7" s="560"/>
      <c r="GKP7" s="559"/>
      <c r="GKQ7" s="559"/>
      <c r="GKR7" s="559"/>
      <c r="GKS7" s="560"/>
      <c r="GKT7" s="560"/>
      <c r="GKU7" s="561"/>
      <c r="GKV7" s="560"/>
      <c r="GKW7" s="767"/>
      <c r="GKX7" s="767"/>
      <c r="GKY7" s="767"/>
      <c r="GKZ7" s="767"/>
      <c r="GLA7" s="767"/>
      <c r="GLB7" s="559"/>
      <c r="GLC7" s="559"/>
      <c r="GLD7" s="560"/>
      <c r="GLE7" s="559"/>
      <c r="GLF7" s="559"/>
      <c r="GLG7" s="559"/>
      <c r="GLH7" s="560"/>
      <c r="GLI7" s="560"/>
      <c r="GLJ7" s="561"/>
      <c r="GLK7" s="560"/>
      <c r="GLL7" s="767"/>
      <c r="GLM7" s="767"/>
      <c r="GLN7" s="767"/>
      <c r="GLO7" s="767"/>
      <c r="GLP7" s="767"/>
      <c r="GLQ7" s="559"/>
      <c r="GLR7" s="559"/>
      <c r="GLS7" s="560"/>
      <c r="GLT7" s="559"/>
      <c r="GLU7" s="559"/>
      <c r="GLV7" s="559"/>
      <c r="GLW7" s="560"/>
      <c r="GLX7" s="560"/>
      <c r="GLY7" s="561"/>
      <c r="GLZ7" s="560"/>
      <c r="GMA7" s="767"/>
      <c r="GMB7" s="767"/>
      <c r="GMC7" s="767"/>
      <c r="GMD7" s="767"/>
      <c r="GME7" s="767"/>
      <c r="GMF7" s="559"/>
      <c r="GMG7" s="559"/>
      <c r="GMH7" s="560"/>
      <c r="GMI7" s="559"/>
      <c r="GMJ7" s="559"/>
      <c r="GMK7" s="559"/>
      <c r="GML7" s="560"/>
      <c r="GMM7" s="560"/>
      <c r="GMN7" s="561"/>
      <c r="GMO7" s="560"/>
      <c r="GMP7" s="767"/>
      <c r="GMQ7" s="767"/>
      <c r="GMR7" s="767"/>
      <c r="GMS7" s="767"/>
      <c r="GMT7" s="767"/>
      <c r="GMU7" s="559"/>
      <c r="GMV7" s="559"/>
      <c r="GMW7" s="560"/>
      <c r="GMX7" s="559"/>
      <c r="GMY7" s="559"/>
      <c r="GMZ7" s="559"/>
      <c r="GNA7" s="560"/>
      <c r="GNB7" s="560"/>
      <c r="GNC7" s="561"/>
      <c r="GND7" s="560"/>
      <c r="GNE7" s="767"/>
      <c r="GNF7" s="767"/>
      <c r="GNG7" s="767"/>
      <c r="GNH7" s="767"/>
      <c r="GNI7" s="767"/>
      <c r="GNJ7" s="559"/>
      <c r="GNK7" s="559"/>
      <c r="GNL7" s="560"/>
      <c r="GNM7" s="559"/>
      <c r="GNN7" s="559"/>
      <c r="GNO7" s="559"/>
      <c r="GNP7" s="560"/>
      <c r="GNQ7" s="560"/>
      <c r="GNR7" s="561"/>
      <c r="GNS7" s="560"/>
      <c r="GNT7" s="767"/>
      <c r="GNU7" s="767"/>
      <c r="GNV7" s="767"/>
      <c r="GNW7" s="767"/>
      <c r="GNX7" s="767"/>
      <c r="GNY7" s="559"/>
      <c r="GNZ7" s="559"/>
      <c r="GOA7" s="560"/>
      <c r="GOB7" s="559"/>
      <c r="GOC7" s="559"/>
      <c r="GOD7" s="559"/>
      <c r="GOE7" s="560"/>
      <c r="GOF7" s="560"/>
      <c r="GOG7" s="561"/>
      <c r="GOH7" s="560"/>
      <c r="GOI7" s="767"/>
      <c r="GOJ7" s="767"/>
      <c r="GOK7" s="767"/>
      <c r="GOL7" s="767"/>
      <c r="GOM7" s="767"/>
      <c r="GON7" s="559"/>
      <c r="GOO7" s="559"/>
      <c r="GOP7" s="560"/>
      <c r="GOQ7" s="559"/>
      <c r="GOR7" s="559"/>
      <c r="GOS7" s="559"/>
      <c r="GOT7" s="560"/>
      <c r="GOU7" s="560"/>
      <c r="GOV7" s="561"/>
      <c r="GOW7" s="560"/>
      <c r="GOX7" s="767"/>
      <c r="GOY7" s="767"/>
      <c r="GOZ7" s="767"/>
      <c r="GPA7" s="767"/>
      <c r="GPB7" s="767"/>
      <c r="GPC7" s="559"/>
      <c r="GPD7" s="559"/>
      <c r="GPE7" s="560"/>
      <c r="GPF7" s="559"/>
      <c r="GPG7" s="559"/>
      <c r="GPH7" s="559"/>
      <c r="GPI7" s="560"/>
      <c r="GPJ7" s="560"/>
      <c r="GPK7" s="561"/>
      <c r="GPL7" s="560"/>
      <c r="GPM7" s="767"/>
      <c r="GPN7" s="767"/>
      <c r="GPO7" s="767"/>
      <c r="GPP7" s="767"/>
      <c r="GPQ7" s="767"/>
      <c r="GPR7" s="559"/>
      <c r="GPS7" s="559"/>
      <c r="GPT7" s="560"/>
      <c r="GPU7" s="559"/>
      <c r="GPV7" s="559"/>
      <c r="GPW7" s="559"/>
      <c r="GPX7" s="560"/>
      <c r="GPY7" s="560"/>
      <c r="GPZ7" s="561"/>
      <c r="GQA7" s="560"/>
      <c r="GQB7" s="767"/>
      <c r="GQC7" s="767"/>
      <c r="GQD7" s="767"/>
      <c r="GQE7" s="767"/>
      <c r="GQF7" s="767"/>
      <c r="GQG7" s="559"/>
      <c r="GQH7" s="559"/>
      <c r="GQI7" s="560"/>
      <c r="GQJ7" s="559"/>
      <c r="GQK7" s="559"/>
      <c r="GQL7" s="559"/>
      <c r="GQM7" s="560"/>
      <c r="GQN7" s="560"/>
      <c r="GQO7" s="561"/>
      <c r="GQP7" s="560"/>
      <c r="GQQ7" s="767"/>
      <c r="GQR7" s="767"/>
      <c r="GQS7" s="767"/>
      <c r="GQT7" s="767"/>
      <c r="GQU7" s="767"/>
      <c r="GQV7" s="559"/>
      <c r="GQW7" s="559"/>
      <c r="GQX7" s="560"/>
      <c r="GQY7" s="559"/>
      <c r="GQZ7" s="559"/>
      <c r="GRA7" s="559"/>
      <c r="GRB7" s="560"/>
      <c r="GRC7" s="560"/>
      <c r="GRD7" s="561"/>
      <c r="GRE7" s="560"/>
      <c r="GRF7" s="767"/>
      <c r="GRG7" s="767"/>
      <c r="GRH7" s="767"/>
      <c r="GRI7" s="767"/>
      <c r="GRJ7" s="767"/>
      <c r="GRK7" s="559"/>
      <c r="GRL7" s="559"/>
      <c r="GRM7" s="560"/>
      <c r="GRN7" s="559"/>
      <c r="GRO7" s="559"/>
      <c r="GRP7" s="559"/>
      <c r="GRQ7" s="560"/>
      <c r="GRR7" s="560"/>
      <c r="GRS7" s="561"/>
      <c r="GRT7" s="560"/>
      <c r="GRU7" s="767"/>
      <c r="GRV7" s="767"/>
      <c r="GRW7" s="767"/>
      <c r="GRX7" s="767"/>
      <c r="GRY7" s="767"/>
      <c r="GRZ7" s="559"/>
      <c r="GSA7" s="559"/>
      <c r="GSB7" s="560"/>
      <c r="GSC7" s="559"/>
      <c r="GSD7" s="559"/>
      <c r="GSE7" s="559"/>
      <c r="GSF7" s="560"/>
      <c r="GSG7" s="560"/>
      <c r="GSH7" s="561"/>
      <c r="GSI7" s="560"/>
      <c r="GSJ7" s="767"/>
      <c r="GSK7" s="767"/>
      <c r="GSL7" s="767"/>
      <c r="GSM7" s="767"/>
      <c r="GSN7" s="767"/>
      <c r="GSO7" s="559"/>
      <c r="GSP7" s="559"/>
      <c r="GSQ7" s="560"/>
      <c r="GSR7" s="559"/>
      <c r="GSS7" s="559"/>
      <c r="GST7" s="559"/>
      <c r="GSU7" s="560"/>
      <c r="GSV7" s="560"/>
      <c r="GSW7" s="561"/>
      <c r="GSX7" s="560"/>
      <c r="GSY7" s="767"/>
      <c r="GSZ7" s="767"/>
      <c r="GTA7" s="767"/>
      <c r="GTB7" s="767"/>
      <c r="GTC7" s="767"/>
      <c r="GTD7" s="559"/>
      <c r="GTE7" s="559"/>
      <c r="GTF7" s="560"/>
      <c r="GTG7" s="559"/>
      <c r="GTH7" s="559"/>
      <c r="GTI7" s="559"/>
      <c r="GTJ7" s="560"/>
      <c r="GTK7" s="560"/>
      <c r="GTL7" s="561"/>
      <c r="GTM7" s="560"/>
      <c r="GTN7" s="767"/>
      <c r="GTO7" s="767"/>
      <c r="GTP7" s="767"/>
      <c r="GTQ7" s="767"/>
      <c r="GTR7" s="767"/>
      <c r="GTS7" s="559"/>
      <c r="GTT7" s="559"/>
      <c r="GTU7" s="560"/>
      <c r="GTV7" s="559"/>
      <c r="GTW7" s="559"/>
      <c r="GTX7" s="559"/>
      <c r="GTY7" s="560"/>
      <c r="GTZ7" s="560"/>
      <c r="GUA7" s="561"/>
      <c r="GUB7" s="560"/>
      <c r="GUC7" s="767"/>
      <c r="GUD7" s="767"/>
      <c r="GUE7" s="767"/>
      <c r="GUF7" s="767"/>
      <c r="GUG7" s="767"/>
      <c r="GUH7" s="559"/>
      <c r="GUI7" s="559"/>
      <c r="GUJ7" s="560"/>
      <c r="GUK7" s="559"/>
      <c r="GUL7" s="559"/>
      <c r="GUM7" s="559"/>
      <c r="GUN7" s="560"/>
      <c r="GUO7" s="560"/>
      <c r="GUP7" s="561"/>
      <c r="GUQ7" s="560"/>
      <c r="GUR7" s="767"/>
      <c r="GUS7" s="767"/>
      <c r="GUT7" s="767"/>
      <c r="GUU7" s="767"/>
      <c r="GUV7" s="767"/>
      <c r="GUW7" s="559"/>
      <c r="GUX7" s="559"/>
      <c r="GUY7" s="560"/>
      <c r="GUZ7" s="559"/>
      <c r="GVA7" s="559"/>
      <c r="GVB7" s="559"/>
      <c r="GVC7" s="560"/>
      <c r="GVD7" s="560"/>
      <c r="GVE7" s="561"/>
      <c r="GVF7" s="560"/>
      <c r="GVG7" s="767"/>
      <c r="GVH7" s="767"/>
      <c r="GVI7" s="767"/>
      <c r="GVJ7" s="767"/>
      <c r="GVK7" s="767"/>
      <c r="GVL7" s="559"/>
      <c r="GVM7" s="559"/>
      <c r="GVN7" s="560"/>
      <c r="GVO7" s="559"/>
      <c r="GVP7" s="559"/>
      <c r="GVQ7" s="559"/>
      <c r="GVR7" s="560"/>
      <c r="GVS7" s="560"/>
      <c r="GVT7" s="561"/>
      <c r="GVU7" s="560"/>
      <c r="GVV7" s="767"/>
      <c r="GVW7" s="767"/>
      <c r="GVX7" s="767"/>
      <c r="GVY7" s="767"/>
      <c r="GVZ7" s="767"/>
      <c r="GWA7" s="559"/>
      <c r="GWB7" s="559"/>
      <c r="GWC7" s="560"/>
      <c r="GWD7" s="559"/>
      <c r="GWE7" s="559"/>
      <c r="GWF7" s="559"/>
      <c r="GWG7" s="560"/>
      <c r="GWH7" s="560"/>
      <c r="GWI7" s="561"/>
      <c r="GWJ7" s="560"/>
      <c r="GWK7" s="767"/>
      <c r="GWL7" s="767"/>
      <c r="GWM7" s="767"/>
      <c r="GWN7" s="767"/>
      <c r="GWO7" s="767"/>
      <c r="GWP7" s="559"/>
      <c r="GWQ7" s="559"/>
      <c r="GWR7" s="560"/>
      <c r="GWS7" s="559"/>
      <c r="GWT7" s="559"/>
      <c r="GWU7" s="559"/>
      <c r="GWV7" s="560"/>
      <c r="GWW7" s="560"/>
      <c r="GWX7" s="561"/>
      <c r="GWY7" s="560"/>
      <c r="GWZ7" s="767"/>
      <c r="GXA7" s="767"/>
      <c r="GXB7" s="767"/>
      <c r="GXC7" s="767"/>
      <c r="GXD7" s="767"/>
      <c r="GXE7" s="559"/>
      <c r="GXF7" s="559"/>
      <c r="GXG7" s="560"/>
      <c r="GXH7" s="559"/>
      <c r="GXI7" s="559"/>
      <c r="GXJ7" s="559"/>
      <c r="GXK7" s="560"/>
      <c r="GXL7" s="560"/>
      <c r="GXM7" s="561"/>
      <c r="GXN7" s="560"/>
      <c r="GXO7" s="767"/>
      <c r="GXP7" s="767"/>
      <c r="GXQ7" s="767"/>
      <c r="GXR7" s="767"/>
      <c r="GXS7" s="767"/>
      <c r="GXT7" s="559"/>
      <c r="GXU7" s="559"/>
      <c r="GXV7" s="560"/>
      <c r="GXW7" s="559"/>
      <c r="GXX7" s="559"/>
      <c r="GXY7" s="559"/>
      <c r="GXZ7" s="560"/>
      <c r="GYA7" s="560"/>
      <c r="GYB7" s="561"/>
      <c r="GYC7" s="560"/>
      <c r="GYD7" s="767"/>
      <c r="GYE7" s="767"/>
      <c r="GYF7" s="767"/>
      <c r="GYG7" s="767"/>
      <c r="GYH7" s="767"/>
      <c r="GYI7" s="559"/>
      <c r="GYJ7" s="559"/>
      <c r="GYK7" s="560"/>
      <c r="GYL7" s="559"/>
      <c r="GYM7" s="559"/>
      <c r="GYN7" s="559"/>
      <c r="GYO7" s="560"/>
      <c r="GYP7" s="560"/>
      <c r="GYQ7" s="561"/>
      <c r="GYR7" s="560"/>
      <c r="GYS7" s="767"/>
      <c r="GYT7" s="767"/>
      <c r="GYU7" s="767"/>
      <c r="GYV7" s="767"/>
      <c r="GYW7" s="767"/>
      <c r="GYX7" s="559"/>
      <c r="GYY7" s="559"/>
      <c r="GYZ7" s="560"/>
      <c r="GZA7" s="559"/>
      <c r="GZB7" s="559"/>
      <c r="GZC7" s="559"/>
      <c r="GZD7" s="560"/>
      <c r="GZE7" s="560"/>
      <c r="GZF7" s="561"/>
      <c r="GZG7" s="560"/>
      <c r="GZH7" s="767"/>
      <c r="GZI7" s="767"/>
      <c r="GZJ7" s="767"/>
      <c r="GZK7" s="767"/>
      <c r="GZL7" s="767"/>
      <c r="GZM7" s="559"/>
      <c r="GZN7" s="559"/>
      <c r="GZO7" s="560"/>
      <c r="GZP7" s="559"/>
      <c r="GZQ7" s="559"/>
      <c r="GZR7" s="559"/>
      <c r="GZS7" s="560"/>
      <c r="GZT7" s="560"/>
      <c r="GZU7" s="561"/>
      <c r="GZV7" s="560"/>
      <c r="GZW7" s="767"/>
      <c r="GZX7" s="767"/>
      <c r="GZY7" s="767"/>
      <c r="GZZ7" s="767"/>
      <c r="HAA7" s="767"/>
      <c r="HAB7" s="559"/>
      <c r="HAC7" s="559"/>
      <c r="HAD7" s="560"/>
      <c r="HAE7" s="559"/>
      <c r="HAF7" s="559"/>
      <c r="HAG7" s="559"/>
      <c r="HAH7" s="560"/>
      <c r="HAI7" s="560"/>
      <c r="HAJ7" s="561"/>
      <c r="HAK7" s="560"/>
      <c r="HAL7" s="767"/>
      <c r="HAM7" s="767"/>
      <c r="HAN7" s="767"/>
      <c r="HAO7" s="767"/>
      <c r="HAP7" s="767"/>
      <c r="HAQ7" s="559"/>
      <c r="HAR7" s="559"/>
      <c r="HAS7" s="560"/>
      <c r="HAT7" s="559"/>
      <c r="HAU7" s="559"/>
      <c r="HAV7" s="559"/>
      <c r="HAW7" s="560"/>
      <c r="HAX7" s="560"/>
      <c r="HAY7" s="561"/>
      <c r="HAZ7" s="560"/>
      <c r="HBA7" s="767"/>
      <c r="HBB7" s="767"/>
      <c r="HBC7" s="767"/>
      <c r="HBD7" s="767"/>
      <c r="HBE7" s="767"/>
      <c r="HBF7" s="559"/>
      <c r="HBG7" s="559"/>
      <c r="HBH7" s="560"/>
      <c r="HBI7" s="559"/>
      <c r="HBJ7" s="559"/>
      <c r="HBK7" s="559"/>
      <c r="HBL7" s="560"/>
      <c r="HBM7" s="560"/>
      <c r="HBN7" s="561"/>
      <c r="HBO7" s="560"/>
      <c r="HBP7" s="767"/>
      <c r="HBQ7" s="767"/>
      <c r="HBR7" s="767"/>
      <c r="HBS7" s="767"/>
      <c r="HBT7" s="767"/>
      <c r="HBU7" s="559"/>
      <c r="HBV7" s="559"/>
      <c r="HBW7" s="560"/>
      <c r="HBX7" s="559"/>
      <c r="HBY7" s="559"/>
      <c r="HBZ7" s="559"/>
      <c r="HCA7" s="560"/>
      <c r="HCB7" s="560"/>
      <c r="HCC7" s="561"/>
      <c r="HCD7" s="560"/>
      <c r="HCE7" s="767"/>
      <c r="HCF7" s="767"/>
      <c r="HCG7" s="767"/>
      <c r="HCH7" s="767"/>
      <c r="HCI7" s="767"/>
      <c r="HCJ7" s="559"/>
      <c r="HCK7" s="559"/>
      <c r="HCL7" s="560"/>
      <c r="HCM7" s="559"/>
      <c r="HCN7" s="559"/>
      <c r="HCO7" s="559"/>
      <c r="HCP7" s="560"/>
      <c r="HCQ7" s="560"/>
      <c r="HCR7" s="561"/>
      <c r="HCS7" s="560"/>
      <c r="HCT7" s="767"/>
      <c r="HCU7" s="767"/>
      <c r="HCV7" s="767"/>
      <c r="HCW7" s="767"/>
      <c r="HCX7" s="767"/>
      <c r="HCY7" s="559"/>
      <c r="HCZ7" s="559"/>
      <c r="HDA7" s="560"/>
      <c r="HDB7" s="559"/>
      <c r="HDC7" s="559"/>
      <c r="HDD7" s="559"/>
      <c r="HDE7" s="560"/>
      <c r="HDF7" s="560"/>
      <c r="HDG7" s="561"/>
      <c r="HDH7" s="560"/>
      <c r="HDI7" s="767"/>
      <c r="HDJ7" s="767"/>
      <c r="HDK7" s="767"/>
      <c r="HDL7" s="767"/>
      <c r="HDM7" s="767"/>
      <c r="HDN7" s="559"/>
      <c r="HDO7" s="559"/>
      <c r="HDP7" s="560"/>
      <c r="HDQ7" s="559"/>
      <c r="HDR7" s="559"/>
      <c r="HDS7" s="559"/>
      <c r="HDT7" s="560"/>
      <c r="HDU7" s="560"/>
      <c r="HDV7" s="561"/>
      <c r="HDW7" s="560"/>
      <c r="HDX7" s="767"/>
      <c r="HDY7" s="767"/>
      <c r="HDZ7" s="767"/>
      <c r="HEA7" s="767"/>
      <c r="HEB7" s="767"/>
      <c r="HEC7" s="559"/>
      <c r="HED7" s="559"/>
      <c r="HEE7" s="560"/>
      <c r="HEF7" s="559"/>
      <c r="HEG7" s="559"/>
      <c r="HEH7" s="559"/>
      <c r="HEI7" s="560"/>
      <c r="HEJ7" s="560"/>
      <c r="HEK7" s="561"/>
      <c r="HEL7" s="560"/>
      <c r="HEM7" s="767"/>
      <c r="HEN7" s="767"/>
      <c r="HEO7" s="767"/>
      <c r="HEP7" s="767"/>
      <c r="HEQ7" s="767"/>
      <c r="HER7" s="559"/>
      <c r="HES7" s="559"/>
      <c r="HET7" s="560"/>
      <c r="HEU7" s="559"/>
      <c r="HEV7" s="559"/>
      <c r="HEW7" s="559"/>
      <c r="HEX7" s="560"/>
      <c r="HEY7" s="560"/>
      <c r="HEZ7" s="561"/>
      <c r="HFA7" s="560"/>
      <c r="HFB7" s="767"/>
      <c r="HFC7" s="767"/>
      <c r="HFD7" s="767"/>
      <c r="HFE7" s="767"/>
      <c r="HFF7" s="767"/>
      <c r="HFG7" s="559"/>
      <c r="HFH7" s="559"/>
      <c r="HFI7" s="560"/>
      <c r="HFJ7" s="559"/>
      <c r="HFK7" s="559"/>
      <c r="HFL7" s="559"/>
      <c r="HFM7" s="560"/>
      <c r="HFN7" s="560"/>
      <c r="HFO7" s="561"/>
      <c r="HFP7" s="560"/>
      <c r="HFQ7" s="767"/>
      <c r="HFR7" s="767"/>
      <c r="HFS7" s="767"/>
      <c r="HFT7" s="767"/>
      <c r="HFU7" s="767"/>
      <c r="HFV7" s="559"/>
      <c r="HFW7" s="559"/>
      <c r="HFX7" s="560"/>
      <c r="HFY7" s="559"/>
      <c r="HFZ7" s="559"/>
      <c r="HGA7" s="559"/>
      <c r="HGB7" s="560"/>
      <c r="HGC7" s="560"/>
      <c r="HGD7" s="561"/>
      <c r="HGE7" s="560"/>
      <c r="HGF7" s="767"/>
      <c r="HGG7" s="767"/>
      <c r="HGH7" s="767"/>
      <c r="HGI7" s="767"/>
      <c r="HGJ7" s="767"/>
      <c r="HGK7" s="559"/>
      <c r="HGL7" s="559"/>
      <c r="HGM7" s="560"/>
      <c r="HGN7" s="559"/>
      <c r="HGO7" s="559"/>
      <c r="HGP7" s="559"/>
      <c r="HGQ7" s="560"/>
      <c r="HGR7" s="560"/>
      <c r="HGS7" s="561"/>
      <c r="HGT7" s="560"/>
      <c r="HGU7" s="767"/>
      <c r="HGV7" s="767"/>
      <c r="HGW7" s="767"/>
      <c r="HGX7" s="767"/>
      <c r="HGY7" s="767"/>
      <c r="HGZ7" s="559"/>
      <c r="HHA7" s="559"/>
      <c r="HHB7" s="560"/>
      <c r="HHC7" s="559"/>
      <c r="HHD7" s="559"/>
      <c r="HHE7" s="559"/>
      <c r="HHF7" s="560"/>
      <c r="HHG7" s="560"/>
      <c r="HHH7" s="561"/>
      <c r="HHI7" s="560"/>
      <c r="HHJ7" s="767"/>
      <c r="HHK7" s="767"/>
      <c r="HHL7" s="767"/>
      <c r="HHM7" s="767"/>
      <c r="HHN7" s="767"/>
      <c r="HHO7" s="559"/>
      <c r="HHP7" s="559"/>
      <c r="HHQ7" s="560"/>
      <c r="HHR7" s="559"/>
      <c r="HHS7" s="559"/>
      <c r="HHT7" s="559"/>
      <c r="HHU7" s="560"/>
      <c r="HHV7" s="560"/>
      <c r="HHW7" s="561"/>
      <c r="HHX7" s="560"/>
      <c r="HHY7" s="767"/>
      <c r="HHZ7" s="767"/>
      <c r="HIA7" s="767"/>
      <c r="HIB7" s="767"/>
      <c r="HIC7" s="767"/>
      <c r="HID7" s="559"/>
      <c r="HIE7" s="559"/>
      <c r="HIF7" s="560"/>
      <c r="HIG7" s="559"/>
      <c r="HIH7" s="559"/>
      <c r="HII7" s="559"/>
      <c r="HIJ7" s="560"/>
      <c r="HIK7" s="560"/>
      <c r="HIL7" s="561"/>
      <c r="HIM7" s="560"/>
      <c r="HIN7" s="767"/>
      <c r="HIO7" s="767"/>
      <c r="HIP7" s="767"/>
      <c r="HIQ7" s="767"/>
      <c r="HIR7" s="767"/>
      <c r="HIS7" s="559"/>
      <c r="HIT7" s="559"/>
      <c r="HIU7" s="560"/>
      <c r="HIV7" s="559"/>
      <c r="HIW7" s="559"/>
      <c r="HIX7" s="559"/>
      <c r="HIY7" s="560"/>
      <c r="HIZ7" s="560"/>
      <c r="HJA7" s="561"/>
      <c r="HJB7" s="560"/>
      <c r="HJC7" s="767"/>
      <c r="HJD7" s="767"/>
      <c r="HJE7" s="767"/>
      <c r="HJF7" s="767"/>
      <c r="HJG7" s="767"/>
      <c r="HJH7" s="559"/>
      <c r="HJI7" s="559"/>
      <c r="HJJ7" s="560"/>
      <c r="HJK7" s="559"/>
      <c r="HJL7" s="559"/>
      <c r="HJM7" s="559"/>
      <c r="HJN7" s="560"/>
      <c r="HJO7" s="560"/>
      <c r="HJP7" s="561"/>
      <c r="HJQ7" s="560"/>
      <c r="HJR7" s="767"/>
      <c r="HJS7" s="767"/>
      <c r="HJT7" s="767"/>
      <c r="HJU7" s="767"/>
      <c r="HJV7" s="767"/>
      <c r="HJW7" s="559"/>
      <c r="HJX7" s="559"/>
      <c r="HJY7" s="560"/>
      <c r="HJZ7" s="559"/>
      <c r="HKA7" s="559"/>
      <c r="HKB7" s="559"/>
      <c r="HKC7" s="560"/>
      <c r="HKD7" s="560"/>
      <c r="HKE7" s="561"/>
      <c r="HKF7" s="560"/>
      <c r="HKG7" s="767"/>
      <c r="HKH7" s="767"/>
      <c r="HKI7" s="767"/>
      <c r="HKJ7" s="767"/>
      <c r="HKK7" s="767"/>
      <c r="HKL7" s="559"/>
      <c r="HKM7" s="559"/>
      <c r="HKN7" s="560"/>
      <c r="HKO7" s="559"/>
      <c r="HKP7" s="559"/>
      <c r="HKQ7" s="559"/>
      <c r="HKR7" s="560"/>
      <c r="HKS7" s="560"/>
      <c r="HKT7" s="561"/>
      <c r="HKU7" s="560"/>
      <c r="HKV7" s="767"/>
      <c r="HKW7" s="767"/>
      <c r="HKX7" s="767"/>
      <c r="HKY7" s="767"/>
      <c r="HKZ7" s="767"/>
      <c r="HLA7" s="559"/>
      <c r="HLB7" s="559"/>
      <c r="HLC7" s="560"/>
      <c r="HLD7" s="559"/>
      <c r="HLE7" s="559"/>
      <c r="HLF7" s="559"/>
      <c r="HLG7" s="560"/>
      <c r="HLH7" s="560"/>
      <c r="HLI7" s="561"/>
      <c r="HLJ7" s="560"/>
      <c r="HLK7" s="767"/>
      <c r="HLL7" s="767"/>
      <c r="HLM7" s="767"/>
      <c r="HLN7" s="767"/>
      <c r="HLO7" s="767"/>
      <c r="HLP7" s="559"/>
      <c r="HLQ7" s="559"/>
      <c r="HLR7" s="560"/>
      <c r="HLS7" s="559"/>
      <c r="HLT7" s="559"/>
      <c r="HLU7" s="559"/>
      <c r="HLV7" s="560"/>
      <c r="HLW7" s="560"/>
      <c r="HLX7" s="561"/>
      <c r="HLY7" s="560"/>
      <c r="HLZ7" s="767"/>
      <c r="HMA7" s="767"/>
      <c r="HMB7" s="767"/>
      <c r="HMC7" s="767"/>
      <c r="HMD7" s="767"/>
      <c r="HME7" s="559"/>
      <c r="HMF7" s="559"/>
      <c r="HMG7" s="560"/>
      <c r="HMH7" s="559"/>
      <c r="HMI7" s="559"/>
      <c r="HMJ7" s="559"/>
      <c r="HMK7" s="560"/>
      <c r="HML7" s="560"/>
      <c r="HMM7" s="561"/>
      <c r="HMN7" s="560"/>
      <c r="HMO7" s="767"/>
      <c r="HMP7" s="767"/>
      <c r="HMQ7" s="767"/>
      <c r="HMR7" s="767"/>
      <c r="HMS7" s="767"/>
      <c r="HMT7" s="559"/>
      <c r="HMU7" s="559"/>
      <c r="HMV7" s="560"/>
      <c r="HMW7" s="559"/>
      <c r="HMX7" s="559"/>
      <c r="HMY7" s="559"/>
      <c r="HMZ7" s="560"/>
      <c r="HNA7" s="560"/>
      <c r="HNB7" s="561"/>
      <c r="HNC7" s="560"/>
      <c r="HND7" s="767"/>
      <c r="HNE7" s="767"/>
      <c r="HNF7" s="767"/>
      <c r="HNG7" s="767"/>
      <c r="HNH7" s="767"/>
      <c r="HNI7" s="559"/>
      <c r="HNJ7" s="559"/>
      <c r="HNK7" s="560"/>
      <c r="HNL7" s="559"/>
      <c r="HNM7" s="559"/>
      <c r="HNN7" s="559"/>
      <c r="HNO7" s="560"/>
      <c r="HNP7" s="560"/>
      <c r="HNQ7" s="561"/>
      <c r="HNR7" s="560"/>
      <c r="HNS7" s="767"/>
      <c r="HNT7" s="767"/>
      <c r="HNU7" s="767"/>
      <c r="HNV7" s="767"/>
      <c r="HNW7" s="767"/>
      <c r="HNX7" s="559"/>
      <c r="HNY7" s="559"/>
      <c r="HNZ7" s="560"/>
      <c r="HOA7" s="559"/>
      <c r="HOB7" s="559"/>
      <c r="HOC7" s="559"/>
      <c r="HOD7" s="560"/>
      <c r="HOE7" s="560"/>
      <c r="HOF7" s="561"/>
      <c r="HOG7" s="560"/>
      <c r="HOH7" s="767"/>
      <c r="HOI7" s="767"/>
      <c r="HOJ7" s="767"/>
      <c r="HOK7" s="767"/>
      <c r="HOL7" s="767"/>
      <c r="HOM7" s="559"/>
      <c r="HON7" s="559"/>
      <c r="HOO7" s="560"/>
      <c r="HOP7" s="559"/>
      <c r="HOQ7" s="559"/>
      <c r="HOR7" s="559"/>
      <c r="HOS7" s="560"/>
      <c r="HOT7" s="560"/>
      <c r="HOU7" s="561"/>
      <c r="HOV7" s="560"/>
      <c r="HOW7" s="767"/>
      <c r="HOX7" s="767"/>
      <c r="HOY7" s="767"/>
      <c r="HOZ7" s="767"/>
      <c r="HPA7" s="767"/>
      <c r="HPB7" s="559"/>
      <c r="HPC7" s="559"/>
      <c r="HPD7" s="560"/>
      <c r="HPE7" s="559"/>
      <c r="HPF7" s="559"/>
      <c r="HPG7" s="559"/>
      <c r="HPH7" s="560"/>
      <c r="HPI7" s="560"/>
      <c r="HPJ7" s="561"/>
      <c r="HPK7" s="560"/>
      <c r="HPL7" s="767"/>
      <c r="HPM7" s="767"/>
      <c r="HPN7" s="767"/>
      <c r="HPO7" s="767"/>
      <c r="HPP7" s="767"/>
      <c r="HPQ7" s="559"/>
      <c r="HPR7" s="559"/>
      <c r="HPS7" s="560"/>
      <c r="HPT7" s="559"/>
      <c r="HPU7" s="559"/>
      <c r="HPV7" s="559"/>
      <c r="HPW7" s="560"/>
      <c r="HPX7" s="560"/>
      <c r="HPY7" s="561"/>
      <c r="HPZ7" s="560"/>
      <c r="HQA7" s="767"/>
      <c r="HQB7" s="767"/>
      <c r="HQC7" s="767"/>
      <c r="HQD7" s="767"/>
      <c r="HQE7" s="767"/>
      <c r="HQF7" s="559"/>
      <c r="HQG7" s="559"/>
      <c r="HQH7" s="560"/>
      <c r="HQI7" s="559"/>
      <c r="HQJ7" s="559"/>
      <c r="HQK7" s="559"/>
      <c r="HQL7" s="560"/>
      <c r="HQM7" s="560"/>
      <c r="HQN7" s="561"/>
      <c r="HQO7" s="560"/>
      <c r="HQP7" s="767"/>
      <c r="HQQ7" s="767"/>
      <c r="HQR7" s="767"/>
      <c r="HQS7" s="767"/>
      <c r="HQT7" s="767"/>
      <c r="HQU7" s="559"/>
      <c r="HQV7" s="559"/>
      <c r="HQW7" s="560"/>
      <c r="HQX7" s="559"/>
      <c r="HQY7" s="559"/>
      <c r="HQZ7" s="559"/>
      <c r="HRA7" s="560"/>
      <c r="HRB7" s="560"/>
      <c r="HRC7" s="561"/>
      <c r="HRD7" s="560"/>
      <c r="HRE7" s="767"/>
      <c r="HRF7" s="767"/>
      <c r="HRG7" s="767"/>
      <c r="HRH7" s="767"/>
      <c r="HRI7" s="767"/>
      <c r="HRJ7" s="559"/>
      <c r="HRK7" s="559"/>
      <c r="HRL7" s="560"/>
      <c r="HRM7" s="559"/>
      <c r="HRN7" s="559"/>
      <c r="HRO7" s="559"/>
      <c r="HRP7" s="560"/>
      <c r="HRQ7" s="560"/>
      <c r="HRR7" s="561"/>
      <c r="HRS7" s="560"/>
      <c r="HRT7" s="767"/>
      <c r="HRU7" s="767"/>
      <c r="HRV7" s="767"/>
      <c r="HRW7" s="767"/>
      <c r="HRX7" s="767"/>
      <c r="HRY7" s="559"/>
      <c r="HRZ7" s="559"/>
      <c r="HSA7" s="560"/>
      <c r="HSB7" s="559"/>
      <c r="HSC7" s="559"/>
      <c r="HSD7" s="559"/>
      <c r="HSE7" s="560"/>
      <c r="HSF7" s="560"/>
      <c r="HSG7" s="561"/>
      <c r="HSH7" s="560"/>
      <c r="HSI7" s="767"/>
      <c r="HSJ7" s="767"/>
      <c r="HSK7" s="767"/>
      <c r="HSL7" s="767"/>
      <c r="HSM7" s="767"/>
      <c r="HSN7" s="559"/>
      <c r="HSO7" s="559"/>
      <c r="HSP7" s="560"/>
      <c r="HSQ7" s="559"/>
      <c r="HSR7" s="559"/>
      <c r="HSS7" s="559"/>
      <c r="HST7" s="560"/>
      <c r="HSU7" s="560"/>
      <c r="HSV7" s="561"/>
      <c r="HSW7" s="560"/>
      <c r="HSX7" s="767"/>
      <c r="HSY7" s="767"/>
      <c r="HSZ7" s="767"/>
      <c r="HTA7" s="767"/>
      <c r="HTB7" s="767"/>
      <c r="HTC7" s="559"/>
      <c r="HTD7" s="559"/>
      <c r="HTE7" s="560"/>
      <c r="HTF7" s="559"/>
      <c r="HTG7" s="559"/>
      <c r="HTH7" s="559"/>
      <c r="HTI7" s="560"/>
      <c r="HTJ7" s="560"/>
      <c r="HTK7" s="561"/>
      <c r="HTL7" s="560"/>
      <c r="HTM7" s="767"/>
      <c r="HTN7" s="767"/>
      <c r="HTO7" s="767"/>
      <c r="HTP7" s="767"/>
      <c r="HTQ7" s="767"/>
      <c r="HTR7" s="559"/>
      <c r="HTS7" s="559"/>
      <c r="HTT7" s="560"/>
      <c r="HTU7" s="559"/>
      <c r="HTV7" s="559"/>
      <c r="HTW7" s="559"/>
      <c r="HTX7" s="560"/>
      <c r="HTY7" s="560"/>
      <c r="HTZ7" s="561"/>
      <c r="HUA7" s="560"/>
      <c r="HUB7" s="767"/>
      <c r="HUC7" s="767"/>
      <c r="HUD7" s="767"/>
      <c r="HUE7" s="767"/>
      <c r="HUF7" s="767"/>
      <c r="HUG7" s="559"/>
      <c r="HUH7" s="559"/>
      <c r="HUI7" s="560"/>
      <c r="HUJ7" s="559"/>
      <c r="HUK7" s="559"/>
      <c r="HUL7" s="559"/>
      <c r="HUM7" s="560"/>
      <c r="HUN7" s="560"/>
      <c r="HUO7" s="561"/>
      <c r="HUP7" s="560"/>
      <c r="HUQ7" s="767"/>
      <c r="HUR7" s="767"/>
      <c r="HUS7" s="767"/>
      <c r="HUT7" s="767"/>
      <c r="HUU7" s="767"/>
      <c r="HUV7" s="559"/>
      <c r="HUW7" s="559"/>
      <c r="HUX7" s="560"/>
      <c r="HUY7" s="559"/>
      <c r="HUZ7" s="559"/>
      <c r="HVA7" s="559"/>
      <c r="HVB7" s="560"/>
      <c r="HVC7" s="560"/>
      <c r="HVD7" s="561"/>
      <c r="HVE7" s="560"/>
      <c r="HVF7" s="767"/>
      <c r="HVG7" s="767"/>
      <c r="HVH7" s="767"/>
      <c r="HVI7" s="767"/>
      <c r="HVJ7" s="767"/>
      <c r="HVK7" s="559"/>
      <c r="HVL7" s="559"/>
      <c r="HVM7" s="560"/>
      <c r="HVN7" s="559"/>
      <c r="HVO7" s="559"/>
      <c r="HVP7" s="559"/>
      <c r="HVQ7" s="560"/>
      <c r="HVR7" s="560"/>
      <c r="HVS7" s="561"/>
      <c r="HVT7" s="560"/>
      <c r="HVU7" s="767"/>
      <c r="HVV7" s="767"/>
      <c r="HVW7" s="767"/>
      <c r="HVX7" s="767"/>
      <c r="HVY7" s="767"/>
      <c r="HVZ7" s="559"/>
      <c r="HWA7" s="559"/>
      <c r="HWB7" s="560"/>
      <c r="HWC7" s="559"/>
      <c r="HWD7" s="559"/>
      <c r="HWE7" s="559"/>
      <c r="HWF7" s="560"/>
      <c r="HWG7" s="560"/>
      <c r="HWH7" s="561"/>
      <c r="HWI7" s="560"/>
      <c r="HWJ7" s="767"/>
      <c r="HWK7" s="767"/>
      <c r="HWL7" s="767"/>
      <c r="HWM7" s="767"/>
      <c r="HWN7" s="767"/>
      <c r="HWO7" s="559"/>
      <c r="HWP7" s="559"/>
      <c r="HWQ7" s="560"/>
      <c r="HWR7" s="559"/>
      <c r="HWS7" s="559"/>
      <c r="HWT7" s="559"/>
      <c r="HWU7" s="560"/>
      <c r="HWV7" s="560"/>
      <c r="HWW7" s="561"/>
      <c r="HWX7" s="560"/>
      <c r="HWY7" s="767"/>
      <c r="HWZ7" s="767"/>
      <c r="HXA7" s="767"/>
      <c r="HXB7" s="767"/>
      <c r="HXC7" s="767"/>
      <c r="HXD7" s="559"/>
      <c r="HXE7" s="559"/>
      <c r="HXF7" s="560"/>
      <c r="HXG7" s="559"/>
      <c r="HXH7" s="559"/>
      <c r="HXI7" s="559"/>
      <c r="HXJ7" s="560"/>
      <c r="HXK7" s="560"/>
      <c r="HXL7" s="561"/>
      <c r="HXM7" s="560"/>
      <c r="HXN7" s="767"/>
      <c r="HXO7" s="767"/>
      <c r="HXP7" s="767"/>
      <c r="HXQ7" s="767"/>
      <c r="HXR7" s="767"/>
      <c r="HXS7" s="559"/>
      <c r="HXT7" s="559"/>
      <c r="HXU7" s="560"/>
      <c r="HXV7" s="559"/>
      <c r="HXW7" s="559"/>
      <c r="HXX7" s="559"/>
      <c r="HXY7" s="560"/>
      <c r="HXZ7" s="560"/>
      <c r="HYA7" s="561"/>
      <c r="HYB7" s="560"/>
      <c r="HYC7" s="767"/>
      <c r="HYD7" s="767"/>
      <c r="HYE7" s="767"/>
      <c r="HYF7" s="767"/>
      <c r="HYG7" s="767"/>
      <c r="HYH7" s="559"/>
      <c r="HYI7" s="559"/>
      <c r="HYJ7" s="560"/>
      <c r="HYK7" s="559"/>
      <c r="HYL7" s="559"/>
      <c r="HYM7" s="559"/>
      <c r="HYN7" s="560"/>
      <c r="HYO7" s="560"/>
      <c r="HYP7" s="561"/>
      <c r="HYQ7" s="560"/>
      <c r="HYR7" s="767"/>
      <c r="HYS7" s="767"/>
      <c r="HYT7" s="767"/>
      <c r="HYU7" s="767"/>
      <c r="HYV7" s="767"/>
      <c r="HYW7" s="559"/>
      <c r="HYX7" s="559"/>
      <c r="HYY7" s="560"/>
      <c r="HYZ7" s="559"/>
      <c r="HZA7" s="559"/>
      <c r="HZB7" s="559"/>
      <c r="HZC7" s="560"/>
      <c r="HZD7" s="560"/>
      <c r="HZE7" s="561"/>
      <c r="HZF7" s="560"/>
      <c r="HZG7" s="767"/>
      <c r="HZH7" s="767"/>
      <c r="HZI7" s="767"/>
      <c r="HZJ7" s="767"/>
      <c r="HZK7" s="767"/>
      <c r="HZL7" s="559"/>
      <c r="HZM7" s="559"/>
      <c r="HZN7" s="560"/>
      <c r="HZO7" s="559"/>
      <c r="HZP7" s="559"/>
      <c r="HZQ7" s="559"/>
      <c r="HZR7" s="560"/>
      <c r="HZS7" s="560"/>
      <c r="HZT7" s="561"/>
      <c r="HZU7" s="560"/>
      <c r="HZV7" s="767"/>
      <c r="HZW7" s="767"/>
      <c r="HZX7" s="767"/>
      <c r="HZY7" s="767"/>
      <c r="HZZ7" s="767"/>
      <c r="IAA7" s="559"/>
      <c r="IAB7" s="559"/>
      <c r="IAC7" s="560"/>
      <c r="IAD7" s="559"/>
      <c r="IAE7" s="559"/>
      <c r="IAF7" s="559"/>
      <c r="IAG7" s="560"/>
      <c r="IAH7" s="560"/>
      <c r="IAI7" s="561"/>
      <c r="IAJ7" s="560"/>
      <c r="IAK7" s="767"/>
      <c r="IAL7" s="767"/>
      <c r="IAM7" s="767"/>
      <c r="IAN7" s="767"/>
      <c r="IAO7" s="767"/>
      <c r="IAP7" s="559"/>
      <c r="IAQ7" s="559"/>
      <c r="IAR7" s="560"/>
      <c r="IAS7" s="559"/>
      <c r="IAT7" s="559"/>
      <c r="IAU7" s="559"/>
      <c r="IAV7" s="560"/>
      <c r="IAW7" s="560"/>
      <c r="IAX7" s="561"/>
      <c r="IAY7" s="560"/>
      <c r="IAZ7" s="767"/>
      <c r="IBA7" s="767"/>
      <c r="IBB7" s="767"/>
      <c r="IBC7" s="767"/>
      <c r="IBD7" s="767"/>
      <c r="IBE7" s="559"/>
      <c r="IBF7" s="559"/>
      <c r="IBG7" s="560"/>
      <c r="IBH7" s="559"/>
      <c r="IBI7" s="559"/>
      <c r="IBJ7" s="559"/>
      <c r="IBK7" s="560"/>
      <c r="IBL7" s="560"/>
      <c r="IBM7" s="561"/>
      <c r="IBN7" s="560"/>
      <c r="IBO7" s="767"/>
      <c r="IBP7" s="767"/>
      <c r="IBQ7" s="767"/>
      <c r="IBR7" s="767"/>
      <c r="IBS7" s="767"/>
      <c r="IBT7" s="559"/>
      <c r="IBU7" s="559"/>
      <c r="IBV7" s="560"/>
      <c r="IBW7" s="559"/>
      <c r="IBX7" s="559"/>
      <c r="IBY7" s="559"/>
      <c r="IBZ7" s="560"/>
      <c r="ICA7" s="560"/>
      <c r="ICB7" s="561"/>
      <c r="ICC7" s="560"/>
      <c r="ICD7" s="767"/>
      <c r="ICE7" s="767"/>
      <c r="ICF7" s="767"/>
      <c r="ICG7" s="767"/>
      <c r="ICH7" s="767"/>
      <c r="ICI7" s="559"/>
      <c r="ICJ7" s="559"/>
      <c r="ICK7" s="560"/>
      <c r="ICL7" s="559"/>
      <c r="ICM7" s="559"/>
      <c r="ICN7" s="559"/>
      <c r="ICO7" s="560"/>
      <c r="ICP7" s="560"/>
      <c r="ICQ7" s="561"/>
      <c r="ICR7" s="560"/>
      <c r="ICS7" s="767"/>
      <c r="ICT7" s="767"/>
      <c r="ICU7" s="767"/>
      <c r="ICV7" s="767"/>
      <c r="ICW7" s="767"/>
      <c r="ICX7" s="559"/>
      <c r="ICY7" s="559"/>
      <c r="ICZ7" s="560"/>
      <c r="IDA7" s="559"/>
      <c r="IDB7" s="559"/>
      <c r="IDC7" s="559"/>
      <c r="IDD7" s="560"/>
      <c r="IDE7" s="560"/>
      <c r="IDF7" s="561"/>
      <c r="IDG7" s="560"/>
      <c r="IDH7" s="767"/>
      <c r="IDI7" s="767"/>
      <c r="IDJ7" s="767"/>
      <c r="IDK7" s="767"/>
      <c r="IDL7" s="767"/>
      <c r="IDM7" s="559"/>
      <c r="IDN7" s="559"/>
      <c r="IDO7" s="560"/>
      <c r="IDP7" s="559"/>
      <c r="IDQ7" s="559"/>
      <c r="IDR7" s="559"/>
      <c r="IDS7" s="560"/>
      <c r="IDT7" s="560"/>
      <c r="IDU7" s="561"/>
      <c r="IDV7" s="560"/>
      <c r="IDW7" s="767"/>
      <c r="IDX7" s="767"/>
      <c r="IDY7" s="767"/>
      <c r="IDZ7" s="767"/>
      <c r="IEA7" s="767"/>
      <c r="IEB7" s="559"/>
      <c r="IEC7" s="559"/>
      <c r="IED7" s="560"/>
      <c r="IEE7" s="559"/>
      <c r="IEF7" s="559"/>
      <c r="IEG7" s="559"/>
      <c r="IEH7" s="560"/>
      <c r="IEI7" s="560"/>
      <c r="IEJ7" s="561"/>
      <c r="IEK7" s="560"/>
      <c r="IEL7" s="767"/>
      <c r="IEM7" s="767"/>
      <c r="IEN7" s="767"/>
      <c r="IEO7" s="767"/>
      <c r="IEP7" s="767"/>
      <c r="IEQ7" s="559"/>
      <c r="IER7" s="559"/>
      <c r="IES7" s="560"/>
      <c r="IET7" s="559"/>
      <c r="IEU7" s="559"/>
      <c r="IEV7" s="559"/>
      <c r="IEW7" s="560"/>
      <c r="IEX7" s="560"/>
      <c r="IEY7" s="561"/>
      <c r="IEZ7" s="560"/>
      <c r="IFA7" s="767"/>
      <c r="IFB7" s="767"/>
      <c r="IFC7" s="767"/>
      <c r="IFD7" s="767"/>
      <c r="IFE7" s="767"/>
      <c r="IFF7" s="559"/>
      <c r="IFG7" s="559"/>
      <c r="IFH7" s="560"/>
      <c r="IFI7" s="559"/>
      <c r="IFJ7" s="559"/>
      <c r="IFK7" s="559"/>
      <c r="IFL7" s="560"/>
      <c r="IFM7" s="560"/>
      <c r="IFN7" s="561"/>
      <c r="IFO7" s="560"/>
      <c r="IFP7" s="767"/>
      <c r="IFQ7" s="767"/>
      <c r="IFR7" s="767"/>
      <c r="IFS7" s="767"/>
      <c r="IFT7" s="767"/>
      <c r="IFU7" s="559"/>
      <c r="IFV7" s="559"/>
      <c r="IFW7" s="560"/>
      <c r="IFX7" s="559"/>
      <c r="IFY7" s="559"/>
      <c r="IFZ7" s="559"/>
      <c r="IGA7" s="560"/>
      <c r="IGB7" s="560"/>
      <c r="IGC7" s="561"/>
      <c r="IGD7" s="560"/>
      <c r="IGE7" s="767"/>
      <c r="IGF7" s="767"/>
      <c r="IGG7" s="767"/>
      <c r="IGH7" s="767"/>
      <c r="IGI7" s="767"/>
      <c r="IGJ7" s="559"/>
      <c r="IGK7" s="559"/>
      <c r="IGL7" s="560"/>
      <c r="IGM7" s="559"/>
      <c r="IGN7" s="559"/>
      <c r="IGO7" s="559"/>
      <c r="IGP7" s="560"/>
      <c r="IGQ7" s="560"/>
      <c r="IGR7" s="561"/>
      <c r="IGS7" s="560"/>
      <c r="IGT7" s="767"/>
      <c r="IGU7" s="767"/>
      <c r="IGV7" s="767"/>
      <c r="IGW7" s="767"/>
      <c r="IGX7" s="767"/>
      <c r="IGY7" s="559"/>
      <c r="IGZ7" s="559"/>
      <c r="IHA7" s="560"/>
      <c r="IHB7" s="559"/>
      <c r="IHC7" s="559"/>
      <c r="IHD7" s="559"/>
      <c r="IHE7" s="560"/>
      <c r="IHF7" s="560"/>
      <c r="IHG7" s="561"/>
      <c r="IHH7" s="560"/>
      <c r="IHI7" s="767"/>
      <c r="IHJ7" s="767"/>
      <c r="IHK7" s="767"/>
      <c r="IHL7" s="767"/>
      <c r="IHM7" s="767"/>
      <c r="IHN7" s="559"/>
      <c r="IHO7" s="559"/>
      <c r="IHP7" s="560"/>
      <c r="IHQ7" s="559"/>
      <c r="IHR7" s="559"/>
      <c r="IHS7" s="559"/>
      <c r="IHT7" s="560"/>
      <c r="IHU7" s="560"/>
      <c r="IHV7" s="561"/>
      <c r="IHW7" s="560"/>
      <c r="IHX7" s="767"/>
      <c r="IHY7" s="767"/>
      <c r="IHZ7" s="767"/>
      <c r="IIA7" s="767"/>
      <c r="IIB7" s="767"/>
      <c r="IIC7" s="559"/>
      <c r="IID7" s="559"/>
      <c r="IIE7" s="560"/>
      <c r="IIF7" s="559"/>
      <c r="IIG7" s="559"/>
      <c r="IIH7" s="559"/>
      <c r="III7" s="560"/>
      <c r="IIJ7" s="560"/>
      <c r="IIK7" s="561"/>
      <c r="IIL7" s="560"/>
      <c r="IIM7" s="767"/>
      <c r="IIN7" s="767"/>
      <c r="IIO7" s="767"/>
      <c r="IIP7" s="767"/>
      <c r="IIQ7" s="767"/>
      <c r="IIR7" s="559"/>
      <c r="IIS7" s="559"/>
      <c r="IIT7" s="560"/>
      <c r="IIU7" s="559"/>
      <c r="IIV7" s="559"/>
      <c r="IIW7" s="559"/>
      <c r="IIX7" s="560"/>
      <c r="IIY7" s="560"/>
      <c r="IIZ7" s="561"/>
      <c r="IJA7" s="560"/>
      <c r="IJB7" s="767"/>
      <c r="IJC7" s="767"/>
      <c r="IJD7" s="767"/>
      <c r="IJE7" s="767"/>
      <c r="IJF7" s="767"/>
      <c r="IJG7" s="559"/>
      <c r="IJH7" s="559"/>
      <c r="IJI7" s="560"/>
      <c r="IJJ7" s="559"/>
      <c r="IJK7" s="559"/>
      <c r="IJL7" s="559"/>
      <c r="IJM7" s="560"/>
      <c r="IJN7" s="560"/>
      <c r="IJO7" s="561"/>
      <c r="IJP7" s="560"/>
      <c r="IJQ7" s="767"/>
      <c r="IJR7" s="767"/>
      <c r="IJS7" s="767"/>
      <c r="IJT7" s="767"/>
      <c r="IJU7" s="767"/>
      <c r="IJV7" s="559"/>
      <c r="IJW7" s="559"/>
      <c r="IJX7" s="560"/>
      <c r="IJY7" s="559"/>
      <c r="IJZ7" s="559"/>
      <c r="IKA7" s="559"/>
      <c r="IKB7" s="560"/>
      <c r="IKC7" s="560"/>
      <c r="IKD7" s="561"/>
      <c r="IKE7" s="560"/>
      <c r="IKF7" s="767"/>
      <c r="IKG7" s="767"/>
      <c r="IKH7" s="767"/>
      <c r="IKI7" s="767"/>
      <c r="IKJ7" s="767"/>
      <c r="IKK7" s="559"/>
      <c r="IKL7" s="559"/>
      <c r="IKM7" s="560"/>
      <c r="IKN7" s="559"/>
      <c r="IKO7" s="559"/>
      <c r="IKP7" s="559"/>
      <c r="IKQ7" s="560"/>
      <c r="IKR7" s="560"/>
      <c r="IKS7" s="561"/>
      <c r="IKT7" s="560"/>
      <c r="IKU7" s="767"/>
      <c r="IKV7" s="767"/>
      <c r="IKW7" s="767"/>
      <c r="IKX7" s="767"/>
      <c r="IKY7" s="767"/>
      <c r="IKZ7" s="559"/>
      <c r="ILA7" s="559"/>
      <c r="ILB7" s="560"/>
      <c r="ILC7" s="559"/>
      <c r="ILD7" s="559"/>
      <c r="ILE7" s="559"/>
      <c r="ILF7" s="560"/>
      <c r="ILG7" s="560"/>
      <c r="ILH7" s="561"/>
      <c r="ILI7" s="560"/>
      <c r="ILJ7" s="767"/>
      <c r="ILK7" s="767"/>
      <c r="ILL7" s="767"/>
      <c r="ILM7" s="767"/>
      <c r="ILN7" s="767"/>
      <c r="ILO7" s="559"/>
      <c r="ILP7" s="559"/>
      <c r="ILQ7" s="560"/>
      <c r="ILR7" s="559"/>
      <c r="ILS7" s="559"/>
      <c r="ILT7" s="559"/>
      <c r="ILU7" s="560"/>
      <c r="ILV7" s="560"/>
      <c r="ILW7" s="561"/>
      <c r="ILX7" s="560"/>
      <c r="ILY7" s="767"/>
      <c r="ILZ7" s="767"/>
      <c r="IMA7" s="767"/>
      <c r="IMB7" s="767"/>
      <c r="IMC7" s="767"/>
      <c r="IMD7" s="559"/>
      <c r="IME7" s="559"/>
      <c r="IMF7" s="560"/>
      <c r="IMG7" s="559"/>
      <c r="IMH7" s="559"/>
      <c r="IMI7" s="559"/>
      <c r="IMJ7" s="560"/>
      <c r="IMK7" s="560"/>
      <c r="IML7" s="561"/>
      <c r="IMM7" s="560"/>
      <c r="IMN7" s="767"/>
      <c r="IMO7" s="767"/>
      <c r="IMP7" s="767"/>
      <c r="IMQ7" s="767"/>
      <c r="IMR7" s="767"/>
      <c r="IMS7" s="559"/>
      <c r="IMT7" s="559"/>
      <c r="IMU7" s="560"/>
      <c r="IMV7" s="559"/>
      <c r="IMW7" s="559"/>
      <c r="IMX7" s="559"/>
      <c r="IMY7" s="560"/>
      <c r="IMZ7" s="560"/>
      <c r="INA7" s="561"/>
      <c r="INB7" s="560"/>
      <c r="INC7" s="767"/>
      <c r="IND7" s="767"/>
      <c r="INE7" s="767"/>
      <c r="INF7" s="767"/>
      <c r="ING7" s="767"/>
      <c r="INH7" s="559"/>
      <c r="INI7" s="559"/>
      <c r="INJ7" s="560"/>
      <c r="INK7" s="559"/>
      <c r="INL7" s="559"/>
      <c r="INM7" s="559"/>
      <c r="INN7" s="560"/>
      <c r="INO7" s="560"/>
      <c r="INP7" s="561"/>
      <c r="INQ7" s="560"/>
      <c r="INR7" s="767"/>
      <c r="INS7" s="767"/>
      <c r="INT7" s="767"/>
      <c r="INU7" s="767"/>
      <c r="INV7" s="767"/>
      <c r="INW7" s="559"/>
      <c r="INX7" s="559"/>
      <c r="INY7" s="560"/>
      <c r="INZ7" s="559"/>
      <c r="IOA7" s="559"/>
      <c r="IOB7" s="559"/>
      <c r="IOC7" s="560"/>
      <c r="IOD7" s="560"/>
      <c r="IOE7" s="561"/>
      <c r="IOF7" s="560"/>
      <c r="IOG7" s="767"/>
      <c r="IOH7" s="767"/>
      <c r="IOI7" s="767"/>
      <c r="IOJ7" s="767"/>
      <c r="IOK7" s="767"/>
      <c r="IOL7" s="559"/>
      <c r="IOM7" s="559"/>
      <c r="ION7" s="560"/>
      <c r="IOO7" s="559"/>
      <c r="IOP7" s="559"/>
      <c r="IOQ7" s="559"/>
      <c r="IOR7" s="560"/>
      <c r="IOS7" s="560"/>
      <c r="IOT7" s="561"/>
      <c r="IOU7" s="560"/>
      <c r="IOV7" s="767"/>
      <c r="IOW7" s="767"/>
      <c r="IOX7" s="767"/>
      <c r="IOY7" s="767"/>
      <c r="IOZ7" s="767"/>
      <c r="IPA7" s="559"/>
      <c r="IPB7" s="559"/>
      <c r="IPC7" s="560"/>
      <c r="IPD7" s="559"/>
      <c r="IPE7" s="559"/>
      <c r="IPF7" s="559"/>
      <c r="IPG7" s="560"/>
      <c r="IPH7" s="560"/>
      <c r="IPI7" s="561"/>
      <c r="IPJ7" s="560"/>
      <c r="IPK7" s="767"/>
      <c r="IPL7" s="767"/>
      <c r="IPM7" s="767"/>
      <c r="IPN7" s="767"/>
      <c r="IPO7" s="767"/>
      <c r="IPP7" s="559"/>
      <c r="IPQ7" s="559"/>
      <c r="IPR7" s="560"/>
      <c r="IPS7" s="559"/>
      <c r="IPT7" s="559"/>
      <c r="IPU7" s="559"/>
      <c r="IPV7" s="560"/>
      <c r="IPW7" s="560"/>
      <c r="IPX7" s="561"/>
      <c r="IPY7" s="560"/>
      <c r="IPZ7" s="767"/>
      <c r="IQA7" s="767"/>
      <c r="IQB7" s="767"/>
      <c r="IQC7" s="767"/>
      <c r="IQD7" s="767"/>
      <c r="IQE7" s="559"/>
      <c r="IQF7" s="559"/>
      <c r="IQG7" s="560"/>
      <c r="IQH7" s="559"/>
      <c r="IQI7" s="559"/>
      <c r="IQJ7" s="559"/>
      <c r="IQK7" s="560"/>
      <c r="IQL7" s="560"/>
      <c r="IQM7" s="561"/>
      <c r="IQN7" s="560"/>
      <c r="IQO7" s="767"/>
      <c r="IQP7" s="767"/>
      <c r="IQQ7" s="767"/>
      <c r="IQR7" s="767"/>
      <c r="IQS7" s="767"/>
      <c r="IQT7" s="559"/>
      <c r="IQU7" s="559"/>
      <c r="IQV7" s="560"/>
      <c r="IQW7" s="559"/>
      <c r="IQX7" s="559"/>
      <c r="IQY7" s="559"/>
      <c r="IQZ7" s="560"/>
      <c r="IRA7" s="560"/>
      <c r="IRB7" s="561"/>
      <c r="IRC7" s="560"/>
      <c r="IRD7" s="767"/>
      <c r="IRE7" s="767"/>
      <c r="IRF7" s="767"/>
      <c r="IRG7" s="767"/>
      <c r="IRH7" s="767"/>
      <c r="IRI7" s="559"/>
      <c r="IRJ7" s="559"/>
      <c r="IRK7" s="560"/>
      <c r="IRL7" s="559"/>
      <c r="IRM7" s="559"/>
      <c r="IRN7" s="559"/>
      <c r="IRO7" s="560"/>
      <c r="IRP7" s="560"/>
      <c r="IRQ7" s="561"/>
      <c r="IRR7" s="560"/>
      <c r="IRS7" s="767"/>
      <c r="IRT7" s="767"/>
      <c r="IRU7" s="767"/>
      <c r="IRV7" s="767"/>
      <c r="IRW7" s="767"/>
      <c r="IRX7" s="559"/>
      <c r="IRY7" s="559"/>
      <c r="IRZ7" s="560"/>
      <c r="ISA7" s="559"/>
      <c r="ISB7" s="559"/>
      <c r="ISC7" s="559"/>
      <c r="ISD7" s="560"/>
      <c r="ISE7" s="560"/>
      <c r="ISF7" s="561"/>
      <c r="ISG7" s="560"/>
      <c r="ISH7" s="767"/>
      <c r="ISI7" s="767"/>
      <c r="ISJ7" s="767"/>
      <c r="ISK7" s="767"/>
      <c r="ISL7" s="767"/>
      <c r="ISM7" s="559"/>
      <c r="ISN7" s="559"/>
      <c r="ISO7" s="560"/>
      <c r="ISP7" s="559"/>
      <c r="ISQ7" s="559"/>
      <c r="ISR7" s="559"/>
      <c r="ISS7" s="560"/>
      <c r="IST7" s="560"/>
      <c r="ISU7" s="561"/>
      <c r="ISV7" s="560"/>
      <c r="ISW7" s="767"/>
      <c r="ISX7" s="767"/>
      <c r="ISY7" s="767"/>
      <c r="ISZ7" s="767"/>
      <c r="ITA7" s="767"/>
      <c r="ITB7" s="559"/>
      <c r="ITC7" s="559"/>
      <c r="ITD7" s="560"/>
      <c r="ITE7" s="559"/>
      <c r="ITF7" s="559"/>
      <c r="ITG7" s="559"/>
      <c r="ITH7" s="560"/>
      <c r="ITI7" s="560"/>
      <c r="ITJ7" s="561"/>
      <c r="ITK7" s="560"/>
      <c r="ITL7" s="767"/>
      <c r="ITM7" s="767"/>
      <c r="ITN7" s="767"/>
      <c r="ITO7" s="767"/>
      <c r="ITP7" s="767"/>
      <c r="ITQ7" s="559"/>
      <c r="ITR7" s="559"/>
      <c r="ITS7" s="560"/>
      <c r="ITT7" s="559"/>
      <c r="ITU7" s="559"/>
      <c r="ITV7" s="559"/>
      <c r="ITW7" s="560"/>
      <c r="ITX7" s="560"/>
      <c r="ITY7" s="561"/>
      <c r="ITZ7" s="560"/>
      <c r="IUA7" s="767"/>
      <c r="IUB7" s="767"/>
      <c r="IUC7" s="767"/>
      <c r="IUD7" s="767"/>
      <c r="IUE7" s="767"/>
      <c r="IUF7" s="559"/>
      <c r="IUG7" s="559"/>
      <c r="IUH7" s="560"/>
      <c r="IUI7" s="559"/>
      <c r="IUJ7" s="559"/>
      <c r="IUK7" s="559"/>
      <c r="IUL7" s="560"/>
      <c r="IUM7" s="560"/>
      <c r="IUN7" s="561"/>
      <c r="IUO7" s="560"/>
      <c r="IUP7" s="767"/>
      <c r="IUQ7" s="767"/>
      <c r="IUR7" s="767"/>
      <c r="IUS7" s="767"/>
      <c r="IUT7" s="767"/>
      <c r="IUU7" s="559"/>
      <c r="IUV7" s="559"/>
      <c r="IUW7" s="560"/>
      <c r="IUX7" s="559"/>
      <c r="IUY7" s="559"/>
      <c r="IUZ7" s="559"/>
      <c r="IVA7" s="560"/>
      <c r="IVB7" s="560"/>
      <c r="IVC7" s="561"/>
      <c r="IVD7" s="560"/>
      <c r="IVE7" s="767"/>
      <c r="IVF7" s="767"/>
      <c r="IVG7" s="767"/>
      <c r="IVH7" s="767"/>
      <c r="IVI7" s="767"/>
      <c r="IVJ7" s="559"/>
      <c r="IVK7" s="559"/>
      <c r="IVL7" s="560"/>
      <c r="IVM7" s="559"/>
      <c r="IVN7" s="559"/>
      <c r="IVO7" s="559"/>
      <c r="IVP7" s="560"/>
      <c r="IVQ7" s="560"/>
      <c r="IVR7" s="561"/>
      <c r="IVS7" s="560"/>
      <c r="IVT7" s="767"/>
      <c r="IVU7" s="767"/>
      <c r="IVV7" s="767"/>
      <c r="IVW7" s="767"/>
      <c r="IVX7" s="767"/>
      <c r="IVY7" s="559"/>
      <c r="IVZ7" s="559"/>
      <c r="IWA7" s="560"/>
      <c r="IWB7" s="559"/>
      <c r="IWC7" s="559"/>
      <c r="IWD7" s="559"/>
      <c r="IWE7" s="560"/>
      <c r="IWF7" s="560"/>
      <c r="IWG7" s="561"/>
      <c r="IWH7" s="560"/>
      <c r="IWI7" s="767"/>
      <c r="IWJ7" s="767"/>
      <c r="IWK7" s="767"/>
      <c r="IWL7" s="767"/>
      <c r="IWM7" s="767"/>
      <c r="IWN7" s="559"/>
      <c r="IWO7" s="559"/>
      <c r="IWP7" s="560"/>
      <c r="IWQ7" s="559"/>
      <c r="IWR7" s="559"/>
      <c r="IWS7" s="559"/>
      <c r="IWT7" s="560"/>
      <c r="IWU7" s="560"/>
      <c r="IWV7" s="561"/>
      <c r="IWW7" s="560"/>
      <c r="IWX7" s="767"/>
      <c r="IWY7" s="767"/>
      <c r="IWZ7" s="767"/>
      <c r="IXA7" s="767"/>
      <c r="IXB7" s="767"/>
      <c r="IXC7" s="559"/>
      <c r="IXD7" s="559"/>
      <c r="IXE7" s="560"/>
      <c r="IXF7" s="559"/>
      <c r="IXG7" s="559"/>
      <c r="IXH7" s="559"/>
      <c r="IXI7" s="560"/>
      <c r="IXJ7" s="560"/>
      <c r="IXK7" s="561"/>
      <c r="IXL7" s="560"/>
      <c r="IXM7" s="767"/>
      <c r="IXN7" s="767"/>
      <c r="IXO7" s="767"/>
      <c r="IXP7" s="767"/>
      <c r="IXQ7" s="767"/>
      <c r="IXR7" s="559"/>
      <c r="IXS7" s="559"/>
      <c r="IXT7" s="560"/>
      <c r="IXU7" s="559"/>
      <c r="IXV7" s="559"/>
      <c r="IXW7" s="559"/>
      <c r="IXX7" s="560"/>
      <c r="IXY7" s="560"/>
      <c r="IXZ7" s="561"/>
      <c r="IYA7" s="560"/>
      <c r="IYB7" s="767"/>
      <c r="IYC7" s="767"/>
      <c r="IYD7" s="767"/>
      <c r="IYE7" s="767"/>
      <c r="IYF7" s="767"/>
      <c r="IYG7" s="559"/>
      <c r="IYH7" s="559"/>
      <c r="IYI7" s="560"/>
      <c r="IYJ7" s="559"/>
      <c r="IYK7" s="559"/>
      <c r="IYL7" s="559"/>
      <c r="IYM7" s="560"/>
      <c r="IYN7" s="560"/>
      <c r="IYO7" s="561"/>
      <c r="IYP7" s="560"/>
      <c r="IYQ7" s="767"/>
      <c r="IYR7" s="767"/>
      <c r="IYS7" s="767"/>
      <c r="IYT7" s="767"/>
      <c r="IYU7" s="767"/>
      <c r="IYV7" s="559"/>
      <c r="IYW7" s="559"/>
      <c r="IYX7" s="560"/>
      <c r="IYY7" s="559"/>
      <c r="IYZ7" s="559"/>
      <c r="IZA7" s="559"/>
      <c r="IZB7" s="560"/>
      <c r="IZC7" s="560"/>
      <c r="IZD7" s="561"/>
      <c r="IZE7" s="560"/>
      <c r="IZF7" s="767"/>
      <c r="IZG7" s="767"/>
      <c r="IZH7" s="767"/>
      <c r="IZI7" s="767"/>
      <c r="IZJ7" s="767"/>
      <c r="IZK7" s="559"/>
      <c r="IZL7" s="559"/>
      <c r="IZM7" s="560"/>
      <c r="IZN7" s="559"/>
      <c r="IZO7" s="559"/>
      <c r="IZP7" s="559"/>
      <c r="IZQ7" s="560"/>
      <c r="IZR7" s="560"/>
      <c r="IZS7" s="561"/>
      <c r="IZT7" s="560"/>
      <c r="IZU7" s="767"/>
      <c r="IZV7" s="767"/>
      <c r="IZW7" s="767"/>
      <c r="IZX7" s="767"/>
      <c r="IZY7" s="767"/>
      <c r="IZZ7" s="559"/>
      <c r="JAA7" s="559"/>
      <c r="JAB7" s="560"/>
      <c r="JAC7" s="559"/>
      <c r="JAD7" s="559"/>
      <c r="JAE7" s="559"/>
      <c r="JAF7" s="560"/>
      <c r="JAG7" s="560"/>
      <c r="JAH7" s="561"/>
      <c r="JAI7" s="560"/>
      <c r="JAJ7" s="767"/>
      <c r="JAK7" s="767"/>
      <c r="JAL7" s="767"/>
      <c r="JAM7" s="767"/>
      <c r="JAN7" s="767"/>
      <c r="JAO7" s="559"/>
      <c r="JAP7" s="559"/>
      <c r="JAQ7" s="560"/>
      <c r="JAR7" s="559"/>
      <c r="JAS7" s="559"/>
      <c r="JAT7" s="559"/>
      <c r="JAU7" s="560"/>
      <c r="JAV7" s="560"/>
      <c r="JAW7" s="561"/>
      <c r="JAX7" s="560"/>
      <c r="JAY7" s="767"/>
      <c r="JAZ7" s="767"/>
      <c r="JBA7" s="767"/>
      <c r="JBB7" s="767"/>
      <c r="JBC7" s="767"/>
      <c r="JBD7" s="559"/>
      <c r="JBE7" s="559"/>
      <c r="JBF7" s="560"/>
      <c r="JBG7" s="559"/>
      <c r="JBH7" s="559"/>
      <c r="JBI7" s="559"/>
      <c r="JBJ7" s="560"/>
      <c r="JBK7" s="560"/>
      <c r="JBL7" s="561"/>
      <c r="JBM7" s="560"/>
      <c r="JBN7" s="767"/>
      <c r="JBO7" s="767"/>
      <c r="JBP7" s="767"/>
      <c r="JBQ7" s="767"/>
      <c r="JBR7" s="767"/>
      <c r="JBS7" s="559"/>
      <c r="JBT7" s="559"/>
      <c r="JBU7" s="560"/>
      <c r="JBV7" s="559"/>
      <c r="JBW7" s="559"/>
      <c r="JBX7" s="559"/>
      <c r="JBY7" s="560"/>
      <c r="JBZ7" s="560"/>
      <c r="JCA7" s="561"/>
      <c r="JCB7" s="560"/>
      <c r="JCC7" s="767"/>
      <c r="JCD7" s="767"/>
      <c r="JCE7" s="767"/>
      <c r="JCF7" s="767"/>
      <c r="JCG7" s="767"/>
      <c r="JCH7" s="559"/>
      <c r="JCI7" s="559"/>
      <c r="JCJ7" s="560"/>
      <c r="JCK7" s="559"/>
      <c r="JCL7" s="559"/>
      <c r="JCM7" s="559"/>
      <c r="JCN7" s="560"/>
      <c r="JCO7" s="560"/>
      <c r="JCP7" s="561"/>
      <c r="JCQ7" s="560"/>
      <c r="JCR7" s="767"/>
      <c r="JCS7" s="767"/>
      <c r="JCT7" s="767"/>
      <c r="JCU7" s="767"/>
      <c r="JCV7" s="767"/>
      <c r="JCW7" s="559"/>
      <c r="JCX7" s="559"/>
      <c r="JCY7" s="560"/>
      <c r="JCZ7" s="559"/>
      <c r="JDA7" s="559"/>
      <c r="JDB7" s="559"/>
      <c r="JDC7" s="560"/>
      <c r="JDD7" s="560"/>
      <c r="JDE7" s="561"/>
      <c r="JDF7" s="560"/>
      <c r="JDG7" s="767"/>
      <c r="JDH7" s="767"/>
      <c r="JDI7" s="767"/>
      <c r="JDJ7" s="767"/>
      <c r="JDK7" s="767"/>
      <c r="JDL7" s="559"/>
      <c r="JDM7" s="559"/>
      <c r="JDN7" s="560"/>
      <c r="JDO7" s="559"/>
      <c r="JDP7" s="559"/>
      <c r="JDQ7" s="559"/>
      <c r="JDR7" s="560"/>
      <c r="JDS7" s="560"/>
      <c r="JDT7" s="561"/>
      <c r="JDU7" s="560"/>
      <c r="JDV7" s="767"/>
      <c r="JDW7" s="767"/>
      <c r="JDX7" s="767"/>
      <c r="JDY7" s="767"/>
      <c r="JDZ7" s="767"/>
      <c r="JEA7" s="559"/>
      <c r="JEB7" s="559"/>
      <c r="JEC7" s="560"/>
      <c r="JED7" s="559"/>
      <c r="JEE7" s="559"/>
      <c r="JEF7" s="559"/>
      <c r="JEG7" s="560"/>
      <c r="JEH7" s="560"/>
      <c r="JEI7" s="561"/>
      <c r="JEJ7" s="560"/>
      <c r="JEK7" s="767"/>
      <c r="JEL7" s="767"/>
      <c r="JEM7" s="767"/>
      <c r="JEN7" s="767"/>
      <c r="JEO7" s="767"/>
      <c r="JEP7" s="559"/>
      <c r="JEQ7" s="559"/>
      <c r="JER7" s="560"/>
      <c r="JES7" s="559"/>
      <c r="JET7" s="559"/>
      <c r="JEU7" s="559"/>
      <c r="JEV7" s="560"/>
      <c r="JEW7" s="560"/>
      <c r="JEX7" s="561"/>
      <c r="JEY7" s="560"/>
      <c r="JEZ7" s="767"/>
      <c r="JFA7" s="767"/>
      <c r="JFB7" s="767"/>
      <c r="JFC7" s="767"/>
      <c r="JFD7" s="767"/>
      <c r="JFE7" s="559"/>
      <c r="JFF7" s="559"/>
      <c r="JFG7" s="560"/>
      <c r="JFH7" s="559"/>
      <c r="JFI7" s="559"/>
      <c r="JFJ7" s="559"/>
      <c r="JFK7" s="560"/>
      <c r="JFL7" s="560"/>
      <c r="JFM7" s="561"/>
      <c r="JFN7" s="560"/>
      <c r="JFO7" s="767"/>
      <c r="JFP7" s="767"/>
      <c r="JFQ7" s="767"/>
      <c r="JFR7" s="767"/>
      <c r="JFS7" s="767"/>
      <c r="JFT7" s="559"/>
      <c r="JFU7" s="559"/>
      <c r="JFV7" s="560"/>
      <c r="JFW7" s="559"/>
      <c r="JFX7" s="559"/>
      <c r="JFY7" s="559"/>
      <c r="JFZ7" s="560"/>
      <c r="JGA7" s="560"/>
      <c r="JGB7" s="561"/>
      <c r="JGC7" s="560"/>
      <c r="JGD7" s="767"/>
      <c r="JGE7" s="767"/>
      <c r="JGF7" s="767"/>
      <c r="JGG7" s="767"/>
      <c r="JGH7" s="767"/>
      <c r="JGI7" s="559"/>
      <c r="JGJ7" s="559"/>
      <c r="JGK7" s="560"/>
      <c r="JGL7" s="559"/>
      <c r="JGM7" s="559"/>
      <c r="JGN7" s="559"/>
      <c r="JGO7" s="560"/>
      <c r="JGP7" s="560"/>
      <c r="JGQ7" s="561"/>
      <c r="JGR7" s="560"/>
      <c r="JGS7" s="767"/>
      <c r="JGT7" s="767"/>
      <c r="JGU7" s="767"/>
      <c r="JGV7" s="767"/>
      <c r="JGW7" s="767"/>
      <c r="JGX7" s="559"/>
      <c r="JGY7" s="559"/>
      <c r="JGZ7" s="560"/>
      <c r="JHA7" s="559"/>
      <c r="JHB7" s="559"/>
      <c r="JHC7" s="559"/>
      <c r="JHD7" s="560"/>
      <c r="JHE7" s="560"/>
      <c r="JHF7" s="561"/>
      <c r="JHG7" s="560"/>
      <c r="JHH7" s="767"/>
      <c r="JHI7" s="767"/>
      <c r="JHJ7" s="767"/>
      <c r="JHK7" s="767"/>
      <c r="JHL7" s="767"/>
      <c r="JHM7" s="559"/>
      <c r="JHN7" s="559"/>
      <c r="JHO7" s="560"/>
      <c r="JHP7" s="559"/>
      <c r="JHQ7" s="559"/>
      <c r="JHR7" s="559"/>
      <c r="JHS7" s="560"/>
      <c r="JHT7" s="560"/>
      <c r="JHU7" s="561"/>
      <c r="JHV7" s="560"/>
      <c r="JHW7" s="767"/>
      <c r="JHX7" s="767"/>
      <c r="JHY7" s="767"/>
      <c r="JHZ7" s="767"/>
      <c r="JIA7" s="767"/>
      <c r="JIB7" s="559"/>
      <c r="JIC7" s="559"/>
      <c r="JID7" s="560"/>
      <c r="JIE7" s="559"/>
      <c r="JIF7" s="559"/>
      <c r="JIG7" s="559"/>
      <c r="JIH7" s="560"/>
      <c r="JII7" s="560"/>
      <c r="JIJ7" s="561"/>
      <c r="JIK7" s="560"/>
      <c r="JIL7" s="767"/>
      <c r="JIM7" s="767"/>
      <c r="JIN7" s="767"/>
      <c r="JIO7" s="767"/>
      <c r="JIP7" s="767"/>
      <c r="JIQ7" s="559"/>
      <c r="JIR7" s="559"/>
      <c r="JIS7" s="560"/>
      <c r="JIT7" s="559"/>
      <c r="JIU7" s="559"/>
      <c r="JIV7" s="559"/>
      <c r="JIW7" s="560"/>
      <c r="JIX7" s="560"/>
      <c r="JIY7" s="561"/>
      <c r="JIZ7" s="560"/>
      <c r="JJA7" s="767"/>
      <c r="JJB7" s="767"/>
      <c r="JJC7" s="767"/>
      <c r="JJD7" s="767"/>
      <c r="JJE7" s="767"/>
      <c r="JJF7" s="559"/>
      <c r="JJG7" s="559"/>
      <c r="JJH7" s="560"/>
      <c r="JJI7" s="559"/>
      <c r="JJJ7" s="559"/>
      <c r="JJK7" s="559"/>
      <c r="JJL7" s="560"/>
      <c r="JJM7" s="560"/>
      <c r="JJN7" s="561"/>
      <c r="JJO7" s="560"/>
      <c r="JJP7" s="767"/>
      <c r="JJQ7" s="767"/>
      <c r="JJR7" s="767"/>
      <c r="JJS7" s="767"/>
      <c r="JJT7" s="767"/>
      <c r="JJU7" s="559"/>
      <c r="JJV7" s="559"/>
      <c r="JJW7" s="560"/>
      <c r="JJX7" s="559"/>
      <c r="JJY7" s="559"/>
      <c r="JJZ7" s="559"/>
      <c r="JKA7" s="560"/>
      <c r="JKB7" s="560"/>
      <c r="JKC7" s="561"/>
      <c r="JKD7" s="560"/>
      <c r="JKE7" s="767"/>
      <c r="JKF7" s="767"/>
      <c r="JKG7" s="767"/>
      <c r="JKH7" s="767"/>
      <c r="JKI7" s="767"/>
      <c r="JKJ7" s="559"/>
      <c r="JKK7" s="559"/>
      <c r="JKL7" s="560"/>
      <c r="JKM7" s="559"/>
      <c r="JKN7" s="559"/>
      <c r="JKO7" s="559"/>
      <c r="JKP7" s="560"/>
      <c r="JKQ7" s="560"/>
      <c r="JKR7" s="561"/>
      <c r="JKS7" s="560"/>
      <c r="JKT7" s="767"/>
      <c r="JKU7" s="767"/>
      <c r="JKV7" s="767"/>
      <c r="JKW7" s="767"/>
      <c r="JKX7" s="767"/>
      <c r="JKY7" s="559"/>
      <c r="JKZ7" s="559"/>
      <c r="JLA7" s="560"/>
      <c r="JLB7" s="559"/>
      <c r="JLC7" s="559"/>
      <c r="JLD7" s="559"/>
      <c r="JLE7" s="560"/>
      <c r="JLF7" s="560"/>
      <c r="JLG7" s="561"/>
      <c r="JLH7" s="560"/>
      <c r="JLI7" s="767"/>
      <c r="JLJ7" s="767"/>
      <c r="JLK7" s="767"/>
      <c r="JLL7" s="767"/>
      <c r="JLM7" s="767"/>
      <c r="JLN7" s="559"/>
      <c r="JLO7" s="559"/>
      <c r="JLP7" s="560"/>
      <c r="JLQ7" s="559"/>
      <c r="JLR7" s="559"/>
      <c r="JLS7" s="559"/>
      <c r="JLT7" s="560"/>
      <c r="JLU7" s="560"/>
      <c r="JLV7" s="561"/>
      <c r="JLW7" s="560"/>
      <c r="JLX7" s="767"/>
      <c r="JLY7" s="767"/>
      <c r="JLZ7" s="767"/>
      <c r="JMA7" s="767"/>
      <c r="JMB7" s="767"/>
      <c r="JMC7" s="559"/>
      <c r="JMD7" s="559"/>
      <c r="JME7" s="560"/>
      <c r="JMF7" s="559"/>
      <c r="JMG7" s="559"/>
      <c r="JMH7" s="559"/>
      <c r="JMI7" s="560"/>
      <c r="JMJ7" s="560"/>
      <c r="JMK7" s="561"/>
      <c r="JML7" s="560"/>
      <c r="JMM7" s="767"/>
      <c r="JMN7" s="767"/>
      <c r="JMO7" s="767"/>
      <c r="JMP7" s="767"/>
      <c r="JMQ7" s="767"/>
      <c r="JMR7" s="559"/>
      <c r="JMS7" s="559"/>
      <c r="JMT7" s="560"/>
      <c r="JMU7" s="559"/>
      <c r="JMV7" s="559"/>
      <c r="JMW7" s="559"/>
      <c r="JMX7" s="560"/>
      <c r="JMY7" s="560"/>
      <c r="JMZ7" s="561"/>
      <c r="JNA7" s="560"/>
      <c r="JNB7" s="767"/>
      <c r="JNC7" s="767"/>
      <c r="JND7" s="767"/>
      <c r="JNE7" s="767"/>
      <c r="JNF7" s="767"/>
      <c r="JNG7" s="559"/>
      <c r="JNH7" s="559"/>
      <c r="JNI7" s="560"/>
      <c r="JNJ7" s="559"/>
      <c r="JNK7" s="559"/>
      <c r="JNL7" s="559"/>
      <c r="JNM7" s="560"/>
      <c r="JNN7" s="560"/>
      <c r="JNO7" s="561"/>
      <c r="JNP7" s="560"/>
      <c r="JNQ7" s="767"/>
      <c r="JNR7" s="767"/>
      <c r="JNS7" s="767"/>
      <c r="JNT7" s="767"/>
      <c r="JNU7" s="767"/>
      <c r="JNV7" s="559"/>
      <c r="JNW7" s="559"/>
      <c r="JNX7" s="560"/>
      <c r="JNY7" s="559"/>
      <c r="JNZ7" s="559"/>
      <c r="JOA7" s="559"/>
      <c r="JOB7" s="560"/>
      <c r="JOC7" s="560"/>
      <c r="JOD7" s="561"/>
      <c r="JOE7" s="560"/>
      <c r="JOF7" s="767"/>
      <c r="JOG7" s="767"/>
      <c r="JOH7" s="767"/>
      <c r="JOI7" s="767"/>
      <c r="JOJ7" s="767"/>
      <c r="JOK7" s="559"/>
      <c r="JOL7" s="559"/>
      <c r="JOM7" s="560"/>
      <c r="JON7" s="559"/>
      <c r="JOO7" s="559"/>
      <c r="JOP7" s="559"/>
      <c r="JOQ7" s="560"/>
      <c r="JOR7" s="560"/>
      <c r="JOS7" s="561"/>
      <c r="JOT7" s="560"/>
      <c r="JOU7" s="767"/>
      <c r="JOV7" s="767"/>
      <c r="JOW7" s="767"/>
      <c r="JOX7" s="767"/>
      <c r="JOY7" s="767"/>
      <c r="JOZ7" s="559"/>
      <c r="JPA7" s="559"/>
      <c r="JPB7" s="560"/>
      <c r="JPC7" s="559"/>
      <c r="JPD7" s="559"/>
      <c r="JPE7" s="559"/>
      <c r="JPF7" s="560"/>
      <c r="JPG7" s="560"/>
      <c r="JPH7" s="561"/>
      <c r="JPI7" s="560"/>
      <c r="JPJ7" s="767"/>
      <c r="JPK7" s="767"/>
      <c r="JPL7" s="767"/>
      <c r="JPM7" s="767"/>
      <c r="JPN7" s="767"/>
      <c r="JPO7" s="559"/>
      <c r="JPP7" s="559"/>
      <c r="JPQ7" s="560"/>
      <c r="JPR7" s="559"/>
      <c r="JPS7" s="559"/>
      <c r="JPT7" s="559"/>
      <c r="JPU7" s="560"/>
      <c r="JPV7" s="560"/>
      <c r="JPW7" s="561"/>
      <c r="JPX7" s="560"/>
      <c r="JPY7" s="767"/>
      <c r="JPZ7" s="767"/>
      <c r="JQA7" s="767"/>
      <c r="JQB7" s="767"/>
      <c r="JQC7" s="767"/>
      <c r="JQD7" s="559"/>
      <c r="JQE7" s="559"/>
      <c r="JQF7" s="560"/>
      <c r="JQG7" s="559"/>
      <c r="JQH7" s="559"/>
      <c r="JQI7" s="559"/>
      <c r="JQJ7" s="560"/>
      <c r="JQK7" s="560"/>
      <c r="JQL7" s="561"/>
      <c r="JQM7" s="560"/>
      <c r="JQN7" s="767"/>
      <c r="JQO7" s="767"/>
      <c r="JQP7" s="767"/>
      <c r="JQQ7" s="767"/>
      <c r="JQR7" s="767"/>
      <c r="JQS7" s="559"/>
      <c r="JQT7" s="559"/>
      <c r="JQU7" s="560"/>
      <c r="JQV7" s="559"/>
      <c r="JQW7" s="559"/>
      <c r="JQX7" s="559"/>
      <c r="JQY7" s="560"/>
      <c r="JQZ7" s="560"/>
      <c r="JRA7" s="561"/>
      <c r="JRB7" s="560"/>
      <c r="JRC7" s="767"/>
      <c r="JRD7" s="767"/>
      <c r="JRE7" s="767"/>
      <c r="JRF7" s="767"/>
      <c r="JRG7" s="767"/>
      <c r="JRH7" s="559"/>
      <c r="JRI7" s="559"/>
      <c r="JRJ7" s="560"/>
      <c r="JRK7" s="559"/>
      <c r="JRL7" s="559"/>
      <c r="JRM7" s="559"/>
      <c r="JRN7" s="560"/>
      <c r="JRO7" s="560"/>
      <c r="JRP7" s="561"/>
      <c r="JRQ7" s="560"/>
      <c r="JRR7" s="767"/>
      <c r="JRS7" s="767"/>
      <c r="JRT7" s="767"/>
      <c r="JRU7" s="767"/>
      <c r="JRV7" s="767"/>
      <c r="JRW7" s="559"/>
      <c r="JRX7" s="559"/>
      <c r="JRY7" s="560"/>
      <c r="JRZ7" s="559"/>
      <c r="JSA7" s="559"/>
      <c r="JSB7" s="559"/>
      <c r="JSC7" s="560"/>
      <c r="JSD7" s="560"/>
      <c r="JSE7" s="561"/>
      <c r="JSF7" s="560"/>
      <c r="JSG7" s="767"/>
      <c r="JSH7" s="767"/>
      <c r="JSI7" s="767"/>
      <c r="JSJ7" s="767"/>
      <c r="JSK7" s="767"/>
      <c r="JSL7" s="559"/>
      <c r="JSM7" s="559"/>
      <c r="JSN7" s="560"/>
      <c r="JSO7" s="559"/>
      <c r="JSP7" s="559"/>
      <c r="JSQ7" s="559"/>
      <c r="JSR7" s="560"/>
      <c r="JSS7" s="560"/>
      <c r="JST7" s="561"/>
      <c r="JSU7" s="560"/>
      <c r="JSV7" s="767"/>
      <c r="JSW7" s="767"/>
      <c r="JSX7" s="767"/>
      <c r="JSY7" s="767"/>
      <c r="JSZ7" s="767"/>
      <c r="JTA7" s="559"/>
      <c r="JTB7" s="559"/>
      <c r="JTC7" s="560"/>
      <c r="JTD7" s="559"/>
      <c r="JTE7" s="559"/>
      <c r="JTF7" s="559"/>
      <c r="JTG7" s="560"/>
      <c r="JTH7" s="560"/>
      <c r="JTI7" s="561"/>
      <c r="JTJ7" s="560"/>
      <c r="JTK7" s="767"/>
      <c r="JTL7" s="767"/>
      <c r="JTM7" s="767"/>
      <c r="JTN7" s="767"/>
      <c r="JTO7" s="767"/>
      <c r="JTP7" s="559"/>
      <c r="JTQ7" s="559"/>
      <c r="JTR7" s="560"/>
      <c r="JTS7" s="559"/>
      <c r="JTT7" s="559"/>
      <c r="JTU7" s="559"/>
      <c r="JTV7" s="560"/>
      <c r="JTW7" s="560"/>
      <c r="JTX7" s="561"/>
      <c r="JTY7" s="560"/>
      <c r="JTZ7" s="767"/>
      <c r="JUA7" s="767"/>
      <c r="JUB7" s="767"/>
      <c r="JUC7" s="767"/>
      <c r="JUD7" s="767"/>
      <c r="JUE7" s="559"/>
      <c r="JUF7" s="559"/>
      <c r="JUG7" s="560"/>
      <c r="JUH7" s="559"/>
      <c r="JUI7" s="559"/>
      <c r="JUJ7" s="559"/>
      <c r="JUK7" s="560"/>
      <c r="JUL7" s="560"/>
      <c r="JUM7" s="561"/>
      <c r="JUN7" s="560"/>
      <c r="JUO7" s="767"/>
      <c r="JUP7" s="767"/>
      <c r="JUQ7" s="767"/>
      <c r="JUR7" s="767"/>
      <c r="JUS7" s="767"/>
      <c r="JUT7" s="559"/>
      <c r="JUU7" s="559"/>
      <c r="JUV7" s="560"/>
      <c r="JUW7" s="559"/>
      <c r="JUX7" s="559"/>
      <c r="JUY7" s="559"/>
      <c r="JUZ7" s="560"/>
      <c r="JVA7" s="560"/>
      <c r="JVB7" s="561"/>
      <c r="JVC7" s="560"/>
      <c r="JVD7" s="767"/>
      <c r="JVE7" s="767"/>
      <c r="JVF7" s="767"/>
      <c r="JVG7" s="767"/>
      <c r="JVH7" s="767"/>
      <c r="JVI7" s="559"/>
      <c r="JVJ7" s="559"/>
      <c r="JVK7" s="560"/>
      <c r="JVL7" s="559"/>
      <c r="JVM7" s="559"/>
      <c r="JVN7" s="559"/>
      <c r="JVO7" s="560"/>
      <c r="JVP7" s="560"/>
      <c r="JVQ7" s="561"/>
      <c r="JVR7" s="560"/>
      <c r="JVS7" s="767"/>
      <c r="JVT7" s="767"/>
      <c r="JVU7" s="767"/>
      <c r="JVV7" s="767"/>
      <c r="JVW7" s="767"/>
      <c r="JVX7" s="559"/>
      <c r="JVY7" s="559"/>
      <c r="JVZ7" s="560"/>
      <c r="JWA7" s="559"/>
      <c r="JWB7" s="559"/>
      <c r="JWC7" s="559"/>
      <c r="JWD7" s="560"/>
      <c r="JWE7" s="560"/>
      <c r="JWF7" s="561"/>
      <c r="JWG7" s="560"/>
      <c r="JWH7" s="767"/>
      <c r="JWI7" s="767"/>
      <c r="JWJ7" s="767"/>
      <c r="JWK7" s="767"/>
      <c r="JWL7" s="767"/>
      <c r="JWM7" s="559"/>
      <c r="JWN7" s="559"/>
      <c r="JWO7" s="560"/>
      <c r="JWP7" s="559"/>
      <c r="JWQ7" s="559"/>
      <c r="JWR7" s="559"/>
      <c r="JWS7" s="560"/>
      <c r="JWT7" s="560"/>
      <c r="JWU7" s="561"/>
      <c r="JWV7" s="560"/>
      <c r="JWW7" s="767"/>
      <c r="JWX7" s="767"/>
      <c r="JWY7" s="767"/>
      <c r="JWZ7" s="767"/>
      <c r="JXA7" s="767"/>
      <c r="JXB7" s="559"/>
      <c r="JXC7" s="559"/>
      <c r="JXD7" s="560"/>
      <c r="JXE7" s="559"/>
      <c r="JXF7" s="559"/>
      <c r="JXG7" s="559"/>
      <c r="JXH7" s="560"/>
      <c r="JXI7" s="560"/>
      <c r="JXJ7" s="561"/>
      <c r="JXK7" s="560"/>
      <c r="JXL7" s="767"/>
      <c r="JXM7" s="767"/>
      <c r="JXN7" s="767"/>
      <c r="JXO7" s="767"/>
      <c r="JXP7" s="767"/>
      <c r="JXQ7" s="559"/>
      <c r="JXR7" s="559"/>
      <c r="JXS7" s="560"/>
      <c r="JXT7" s="559"/>
      <c r="JXU7" s="559"/>
      <c r="JXV7" s="559"/>
      <c r="JXW7" s="560"/>
      <c r="JXX7" s="560"/>
      <c r="JXY7" s="561"/>
      <c r="JXZ7" s="560"/>
      <c r="JYA7" s="767"/>
      <c r="JYB7" s="767"/>
      <c r="JYC7" s="767"/>
      <c r="JYD7" s="767"/>
      <c r="JYE7" s="767"/>
      <c r="JYF7" s="559"/>
      <c r="JYG7" s="559"/>
      <c r="JYH7" s="560"/>
      <c r="JYI7" s="559"/>
      <c r="JYJ7" s="559"/>
      <c r="JYK7" s="559"/>
      <c r="JYL7" s="560"/>
      <c r="JYM7" s="560"/>
      <c r="JYN7" s="561"/>
      <c r="JYO7" s="560"/>
      <c r="JYP7" s="767"/>
      <c r="JYQ7" s="767"/>
      <c r="JYR7" s="767"/>
      <c r="JYS7" s="767"/>
      <c r="JYT7" s="767"/>
      <c r="JYU7" s="559"/>
      <c r="JYV7" s="559"/>
      <c r="JYW7" s="560"/>
      <c r="JYX7" s="559"/>
      <c r="JYY7" s="559"/>
      <c r="JYZ7" s="559"/>
      <c r="JZA7" s="560"/>
      <c r="JZB7" s="560"/>
      <c r="JZC7" s="561"/>
      <c r="JZD7" s="560"/>
      <c r="JZE7" s="767"/>
      <c r="JZF7" s="767"/>
      <c r="JZG7" s="767"/>
      <c r="JZH7" s="767"/>
      <c r="JZI7" s="767"/>
      <c r="JZJ7" s="559"/>
      <c r="JZK7" s="559"/>
      <c r="JZL7" s="560"/>
      <c r="JZM7" s="559"/>
      <c r="JZN7" s="559"/>
      <c r="JZO7" s="559"/>
      <c r="JZP7" s="560"/>
      <c r="JZQ7" s="560"/>
      <c r="JZR7" s="561"/>
      <c r="JZS7" s="560"/>
      <c r="JZT7" s="767"/>
      <c r="JZU7" s="767"/>
      <c r="JZV7" s="767"/>
      <c r="JZW7" s="767"/>
      <c r="JZX7" s="767"/>
      <c r="JZY7" s="559"/>
      <c r="JZZ7" s="559"/>
      <c r="KAA7" s="560"/>
      <c r="KAB7" s="559"/>
      <c r="KAC7" s="559"/>
      <c r="KAD7" s="559"/>
      <c r="KAE7" s="560"/>
      <c r="KAF7" s="560"/>
      <c r="KAG7" s="561"/>
      <c r="KAH7" s="560"/>
      <c r="KAI7" s="767"/>
      <c r="KAJ7" s="767"/>
      <c r="KAK7" s="767"/>
      <c r="KAL7" s="767"/>
      <c r="KAM7" s="767"/>
      <c r="KAN7" s="559"/>
      <c r="KAO7" s="559"/>
      <c r="KAP7" s="560"/>
      <c r="KAQ7" s="559"/>
      <c r="KAR7" s="559"/>
      <c r="KAS7" s="559"/>
      <c r="KAT7" s="560"/>
      <c r="KAU7" s="560"/>
      <c r="KAV7" s="561"/>
      <c r="KAW7" s="560"/>
      <c r="KAX7" s="767"/>
      <c r="KAY7" s="767"/>
      <c r="KAZ7" s="767"/>
      <c r="KBA7" s="767"/>
      <c r="KBB7" s="767"/>
      <c r="KBC7" s="559"/>
      <c r="KBD7" s="559"/>
      <c r="KBE7" s="560"/>
      <c r="KBF7" s="559"/>
      <c r="KBG7" s="559"/>
      <c r="KBH7" s="559"/>
      <c r="KBI7" s="560"/>
      <c r="KBJ7" s="560"/>
      <c r="KBK7" s="561"/>
      <c r="KBL7" s="560"/>
      <c r="KBM7" s="767"/>
      <c r="KBN7" s="767"/>
      <c r="KBO7" s="767"/>
      <c r="KBP7" s="767"/>
      <c r="KBQ7" s="767"/>
      <c r="KBR7" s="559"/>
      <c r="KBS7" s="559"/>
      <c r="KBT7" s="560"/>
      <c r="KBU7" s="559"/>
      <c r="KBV7" s="559"/>
      <c r="KBW7" s="559"/>
      <c r="KBX7" s="560"/>
      <c r="KBY7" s="560"/>
      <c r="KBZ7" s="561"/>
      <c r="KCA7" s="560"/>
      <c r="KCB7" s="767"/>
      <c r="KCC7" s="767"/>
      <c r="KCD7" s="767"/>
      <c r="KCE7" s="767"/>
      <c r="KCF7" s="767"/>
      <c r="KCG7" s="559"/>
      <c r="KCH7" s="559"/>
      <c r="KCI7" s="560"/>
      <c r="KCJ7" s="559"/>
      <c r="KCK7" s="559"/>
      <c r="KCL7" s="559"/>
      <c r="KCM7" s="560"/>
      <c r="KCN7" s="560"/>
      <c r="KCO7" s="561"/>
      <c r="KCP7" s="560"/>
      <c r="KCQ7" s="767"/>
      <c r="KCR7" s="767"/>
      <c r="KCS7" s="767"/>
      <c r="KCT7" s="767"/>
      <c r="KCU7" s="767"/>
      <c r="KCV7" s="559"/>
      <c r="KCW7" s="559"/>
      <c r="KCX7" s="560"/>
      <c r="KCY7" s="559"/>
      <c r="KCZ7" s="559"/>
      <c r="KDA7" s="559"/>
      <c r="KDB7" s="560"/>
      <c r="KDC7" s="560"/>
      <c r="KDD7" s="561"/>
      <c r="KDE7" s="560"/>
      <c r="KDF7" s="767"/>
      <c r="KDG7" s="767"/>
      <c r="KDH7" s="767"/>
      <c r="KDI7" s="767"/>
      <c r="KDJ7" s="767"/>
      <c r="KDK7" s="559"/>
      <c r="KDL7" s="559"/>
      <c r="KDM7" s="560"/>
      <c r="KDN7" s="559"/>
      <c r="KDO7" s="559"/>
      <c r="KDP7" s="559"/>
      <c r="KDQ7" s="560"/>
      <c r="KDR7" s="560"/>
      <c r="KDS7" s="561"/>
      <c r="KDT7" s="560"/>
      <c r="KDU7" s="767"/>
      <c r="KDV7" s="767"/>
      <c r="KDW7" s="767"/>
      <c r="KDX7" s="767"/>
      <c r="KDY7" s="767"/>
      <c r="KDZ7" s="559"/>
      <c r="KEA7" s="559"/>
      <c r="KEB7" s="560"/>
      <c r="KEC7" s="559"/>
      <c r="KED7" s="559"/>
      <c r="KEE7" s="559"/>
      <c r="KEF7" s="560"/>
      <c r="KEG7" s="560"/>
      <c r="KEH7" s="561"/>
      <c r="KEI7" s="560"/>
      <c r="KEJ7" s="767"/>
      <c r="KEK7" s="767"/>
      <c r="KEL7" s="767"/>
      <c r="KEM7" s="767"/>
      <c r="KEN7" s="767"/>
      <c r="KEO7" s="559"/>
      <c r="KEP7" s="559"/>
      <c r="KEQ7" s="560"/>
      <c r="KER7" s="559"/>
      <c r="KES7" s="559"/>
      <c r="KET7" s="559"/>
      <c r="KEU7" s="560"/>
      <c r="KEV7" s="560"/>
      <c r="KEW7" s="561"/>
      <c r="KEX7" s="560"/>
      <c r="KEY7" s="767"/>
      <c r="KEZ7" s="767"/>
      <c r="KFA7" s="767"/>
      <c r="KFB7" s="767"/>
      <c r="KFC7" s="767"/>
      <c r="KFD7" s="559"/>
      <c r="KFE7" s="559"/>
      <c r="KFF7" s="560"/>
      <c r="KFG7" s="559"/>
      <c r="KFH7" s="559"/>
      <c r="KFI7" s="559"/>
      <c r="KFJ7" s="560"/>
      <c r="KFK7" s="560"/>
      <c r="KFL7" s="561"/>
      <c r="KFM7" s="560"/>
      <c r="KFN7" s="767"/>
      <c r="KFO7" s="767"/>
      <c r="KFP7" s="767"/>
      <c r="KFQ7" s="767"/>
      <c r="KFR7" s="767"/>
      <c r="KFS7" s="559"/>
      <c r="KFT7" s="559"/>
      <c r="KFU7" s="560"/>
      <c r="KFV7" s="559"/>
      <c r="KFW7" s="559"/>
      <c r="KFX7" s="559"/>
      <c r="KFY7" s="560"/>
      <c r="KFZ7" s="560"/>
      <c r="KGA7" s="561"/>
      <c r="KGB7" s="560"/>
      <c r="KGC7" s="767"/>
      <c r="KGD7" s="767"/>
      <c r="KGE7" s="767"/>
      <c r="KGF7" s="767"/>
      <c r="KGG7" s="767"/>
      <c r="KGH7" s="559"/>
      <c r="KGI7" s="559"/>
      <c r="KGJ7" s="560"/>
      <c r="KGK7" s="559"/>
      <c r="KGL7" s="559"/>
      <c r="KGM7" s="559"/>
      <c r="KGN7" s="560"/>
      <c r="KGO7" s="560"/>
      <c r="KGP7" s="561"/>
      <c r="KGQ7" s="560"/>
      <c r="KGR7" s="767"/>
      <c r="KGS7" s="767"/>
      <c r="KGT7" s="767"/>
      <c r="KGU7" s="767"/>
      <c r="KGV7" s="767"/>
      <c r="KGW7" s="559"/>
      <c r="KGX7" s="559"/>
      <c r="KGY7" s="560"/>
      <c r="KGZ7" s="559"/>
      <c r="KHA7" s="559"/>
      <c r="KHB7" s="559"/>
      <c r="KHC7" s="560"/>
      <c r="KHD7" s="560"/>
      <c r="KHE7" s="561"/>
      <c r="KHF7" s="560"/>
      <c r="KHG7" s="767"/>
      <c r="KHH7" s="767"/>
      <c r="KHI7" s="767"/>
      <c r="KHJ7" s="767"/>
      <c r="KHK7" s="767"/>
      <c r="KHL7" s="559"/>
      <c r="KHM7" s="559"/>
      <c r="KHN7" s="560"/>
      <c r="KHO7" s="559"/>
      <c r="KHP7" s="559"/>
      <c r="KHQ7" s="559"/>
      <c r="KHR7" s="560"/>
      <c r="KHS7" s="560"/>
      <c r="KHT7" s="561"/>
      <c r="KHU7" s="560"/>
      <c r="KHV7" s="767"/>
      <c r="KHW7" s="767"/>
      <c r="KHX7" s="767"/>
      <c r="KHY7" s="767"/>
      <c r="KHZ7" s="767"/>
      <c r="KIA7" s="559"/>
      <c r="KIB7" s="559"/>
      <c r="KIC7" s="560"/>
      <c r="KID7" s="559"/>
      <c r="KIE7" s="559"/>
      <c r="KIF7" s="559"/>
      <c r="KIG7" s="560"/>
      <c r="KIH7" s="560"/>
      <c r="KII7" s="561"/>
      <c r="KIJ7" s="560"/>
      <c r="KIK7" s="767"/>
      <c r="KIL7" s="767"/>
      <c r="KIM7" s="767"/>
      <c r="KIN7" s="767"/>
      <c r="KIO7" s="767"/>
      <c r="KIP7" s="559"/>
      <c r="KIQ7" s="559"/>
      <c r="KIR7" s="560"/>
      <c r="KIS7" s="559"/>
      <c r="KIT7" s="559"/>
      <c r="KIU7" s="559"/>
      <c r="KIV7" s="560"/>
      <c r="KIW7" s="560"/>
      <c r="KIX7" s="561"/>
      <c r="KIY7" s="560"/>
      <c r="KIZ7" s="767"/>
      <c r="KJA7" s="767"/>
      <c r="KJB7" s="767"/>
      <c r="KJC7" s="767"/>
      <c r="KJD7" s="767"/>
      <c r="KJE7" s="559"/>
      <c r="KJF7" s="559"/>
      <c r="KJG7" s="560"/>
      <c r="KJH7" s="559"/>
      <c r="KJI7" s="559"/>
      <c r="KJJ7" s="559"/>
      <c r="KJK7" s="560"/>
      <c r="KJL7" s="560"/>
      <c r="KJM7" s="561"/>
      <c r="KJN7" s="560"/>
      <c r="KJO7" s="767"/>
      <c r="KJP7" s="767"/>
      <c r="KJQ7" s="767"/>
      <c r="KJR7" s="767"/>
      <c r="KJS7" s="767"/>
      <c r="KJT7" s="559"/>
      <c r="KJU7" s="559"/>
      <c r="KJV7" s="560"/>
      <c r="KJW7" s="559"/>
      <c r="KJX7" s="559"/>
      <c r="KJY7" s="559"/>
      <c r="KJZ7" s="560"/>
      <c r="KKA7" s="560"/>
      <c r="KKB7" s="561"/>
      <c r="KKC7" s="560"/>
      <c r="KKD7" s="767"/>
      <c r="KKE7" s="767"/>
      <c r="KKF7" s="767"/>
      <c r="KKG7" s="767"/>
      <c r="KKH7" s="767"/>
      <c r="KKI7" s="559"/>
      <c r="KKJ7" s="559"/>
      <c r="KKK7" s="560"/>
      <c r="KKL7" s="559"/>
      <c r="KKM7" s="559"/>
      <c r="KKN7" s="559"/>
      <c r="KKO7" s="560"/>
      <c r="KKP7" s="560"/>
      <c r="KKQ7" s="561"/>
      <c r="KKR7" s="560"/>
      <c r="KKS7" s="767"/>
      <c r="KKT7" s="767"/>
      <c r="KKU7" s="767"/>
      <c r="KKV7" s="767"/>
      <c r="KKW7" s="767"/>
      <c r="KKX7" s="559"/>
      <c r="KKY7" s="559"/>
      <c r="KKZ7" s="560"/>
      <c r="KLA7" s="559"/>
      <c r="KLB7" s="559"/>
      <c r="KLC7" s="559"/>
      <c r="KLD7" s="560"/>
      <c r="KLE7" s="560"/>
      <c r="KLF7" s="561"/>
      <c r="KLG7" s="560"/>
      <c r="KLH7" s="767"/>
      <c r="KLI7" s="767"/>
      <c r="KLJ7" s="767"/>
      <c r="KLK7" s="767"/>
      <c r="KLL7" s="767"/>
      <c r="KLM7" s="559"/>
      <c r="KLN7" s="559"/>
      <c r="KLO7" s="560"/>
      <c r="KLP7" s="559"/>
      <c r="KLQ7" s="559"/>
      <c r="KLR7" s="559"/>
      <c r="KLS7" s="560"/>
      <c r="KLT7" s="560"/>
      <c r="KLU7" s="561"/>
      <c r="KLV7" s="560"/>
      <c r="KLW7" s="767"/>
      <c r="KLX7" s="767"/>
      <c r="KLY7" s="767"/>
      <c r="KLZ7" s="767"/>
      <c r="KMA7" s="767"/>
      <c r="KMB7" s="559"/>
      <c r="KMC7" s="559"/>
      <c r="KMD7" s="560"/>
      <c r="KME7" s="559"/>
      <c r="KMF7" s="559"/>
      <c r="KMG7" s="559"/>
      <c r="KMH7" s="560"/>
      <c r="KMI7" s="560"/>
      <c r="KMJ7" s="561"/>
      <c r="KMK7" s="560"/>
      <c r="KML7" s="767"/>
      <c r="KMM7" s="767"/>
      <c r="KMN7" s="767"/>
      <c r="KMO7" s="767"/>
      <c r="KMP7" s="767"/>
      <c r="KMQ7" s="559"/>
      <c r="KMR7" s="559"/>
      <c r="KMS7" s="560"/>
      <c r="KMT7" s="559"/>
      <c r="KMU7" s="559"/>
      <c r="KMV7" s="559"/>
      <c r="KMW7" s="560"/>
      <c r="KMX7" s="560"/>
      <c r="KMY7" s="561"/>
      <c r="KMZ7" s="560"/>
      <c r="KNA7" s="767"/>
      <c r="KNB7" s="767"/>
      <c r="KNC7" s="767"/>
      <c r="KND7" s="767"/>
      <c r="KNE7" s="767"/>
      <c r="KNF7" s="559"/>
      <c r="KNG7" s="559"/>
      <c r="KNH7" s="560"/>
      <c r="KNI7" s="559"/>
      <c r="KNJ7" s="559"/>
      <c r="KNK7" s="559"/>
      <c r="KNL7" s="560"/>
      <c r="KNM7" s="560"/>
      <c r="KNN7" s="561"/>
      <c r="KNO7" s="560"/>
      <c r="KNP7" s="767"/>
      <c r="KNQ7" s="767"/>
      <c r="KNR7" s="767"/>
      <c r="KNS7" s="767"/>
      <c r="KNT7" s="767"/>
      <c r="KNU7" s="559"/>
      <c r="KNV7" s="559"/>
      <c r="KNW7" s="560"/>
      <c r="KNX7" s="559"/>
      <c r="KNY7" s="559"/>
      <c r="KNZ7" s="559"/>
      <c r="KOA7" s="560"/>
      <c r="KOB7" s="560"/>
      <c r="KOC7" s="561"/>
      <c r="KOD7" s="560"/>
      <c r="KOE7" s="767"/>
      <c r="KOF7" s="767"/>
      <c r="KOG7" s="767"/>
      <c r="KOH7" s="767"/>
      <c r="KOI7" s="767"/>
      <c r="KOJ7" s="559"/>
      <c r="KOK7" s="559"/>
      <c r="KOL7" s="560"/>
      <c r="KOM7" s="559"/>
      <c r="KON7" s="559"/>
      <c r="KOO7" s="559"/>
      <c r="KOP7" s="560"/>
      <c r="KOQ7" s="560"/>
      <c r="KOR7" s="561"/>
      <c r="KOS7" s="560"/>
      <c r="KOT7" s="767"/>
      <c r="KOU7" s="767"/>
      <c r="KOV7" s="767"/>
      <c r="KOW7" s="767"/>
      <c r="KOX7" s="767"/>
      <c r="KOY7" s="559"/>
      <c r="KOZ7" s="559"/>
      <c r="KPA7" s="560"/>
      <c r="KPB7" s="559"/>
      <c r="KPC7" s="559"/>
      <c r="KPD7" s="559"/>
      <c r="KPE7" s="560"/>
      <c r="KPF7" s="560"/>
      <c r="KPG7" s="561"/>
      <c r="KPH7" s="560"/>
      <c r="KPI7" s="767"/>
      <c r="KPJ7" s="767"/>
      <c r="KPK7" s="767"/>
      <c r="KPL7" s="767"/>
      <c r="KPM7" s="767"/>
      <c r="KPN7" s="559"/>
      <c r="KPO7" s="559"/>
      <c r="KPP7" s="560"/>
      <c r="KPQ7" s="559"/>
      <c r="KPR7" s="559"/>
      <c r="KPS7" s="559"/>
      <c r="KPT7" s="560"/>
      <c r="KPU7" s="560"/>
      <c r="KPV7" s="561"/>
      <c r="KPW7" s="560"/>
      <c r="KPX7" s="767"/>
      <c r="KPY7" s="767"/>
      <c r="KPZ7" s="767"/>
      <c r="KQA7" s="767"/>
      <c r="KQB7" s="767"/>
      <c r="KQC7" s="559"/>
      <c r="KQD7" s="559"/>
      <c r="KQE7" s="560"/>
      <c r="KQF7" s="559"/>
      <c r="KQG7" s="559"/>
      <c r="KQH7" s="559"/>
      <c r="KQI7" s="560"/>
      <c r="KQJ7" s="560"/>
      <c r="KQK7" s="561"/>
      <c r="KQL7" s="560"/>
      <c r="KQM7" s="767"/>
      <c r="KQN7" s="767"/>
      <c r="KQO7" s="767"/>
      <c r="KQP7" s="767"/>
      <c r="KQQ7" s="767"/>
      <c r="KQR7" s="559"/>
      <c r="KQS7" s="559"/>
      <c r="KQT7" s="560"/>
      <c r="KQU7" s="559"/>
      <c r="KQV7" s="559"/>
      <c r="KQW7" s="559"/>
      <c r="KQX7" s="560"/>
      <c r="KQY7" s="560"/>
      <c r="KQZ7" s="561"/>
      <c r="KRA7" s="560"/>
      <c r="KRB7" s="767"/>
      <c r="KRC7" s="767"/>
      <c r="KRD7" s="767"/>
      <c r="KRE7" s="767"/>
      <c r="KRF7" s="767"/>
      <c r="KRG7" s="559"/>
      <c r="KRH7" s="559"/>
      <c r="KRI7" s="560"/>
      <c r="KRJ7" s="559"/>
      <c r="KRK7" s="559"/>
      <c r="KRL7" s="559"/>
      <c r="KRM7" s="560"/>
      <c r="KRN7" s="560"/>
      <c r="KRO7" s="561"/>
      <c r="KRP7" s="560"/>
      <c r="KRQ7" s="767"/>
      <c r="KRR7" s="767"/>
      <c r="KRS7" s="767"/>
      <c r="KRT7" s="767"/>
      <c r="KRU7" s="767"/>
      <c r="KRV7" s="559"/>
      <c r="KRW7" s="559"/>
      <c r="KRX7" s="560"/>
      <c r="KRY7" s="559"/>
      <c r="KRZ7" s="559"/>
      <c r="KSA7" s="559"/>
      <c r="KSB7" s="560"/>
      <c r="KSC7" s="560"/>
      <c r="KSD7" s="561"/>
      <c r="KSE7" s="560"/>
      <c r="KSF7" s="767"/>
      <c r="KSG7" s="767"/>
      <c r="KSH7" s="767"/>
      <c r="KSI7" s="767"/>
      <c r="KSJ7" s="767"/>
      <c r="KSK7" s="559"/>
      <c r="KSL7" s="559"/>
      <c r="KSM7" s="560"/>
      <c r="KSN7" s="559"/>
      <c r="KSO7" s="559"/>
      <c r="KSP7" s="559"/>
      <c r="KSQ7" s="560"/>
      <c r="KSR7" s="560"/>
      <c r="KSS7" s="561"/>
      <c r="KST7" s="560"/>
      <c r="KSU7" s="767"/>
      <c r="KSV7" s="767"/>
      <c r="KSW7" s="767"/>
      <c r="KSX7" s="767"/>
      <c r="KSY7" s="767"/>
      <c r="KSZ7" s="559"/>
      <c r="KTA7" s="559"/>
      <c r="KTB7" s="560"/>
      <c r="KTC7" s="559"/>
      <c r="KTD7" s="559"/>
      <c r="KTE7" s="559"/>
      <c r="KTF7" s="560"/>
      <c r="KTG7" s="560"/>
      <c r="KTH7" s="561"/>
      <c r="KTI7" s="560"/>
      <c r="KTJ7" s="767"/>
      <c r="KTK7" s="767"/>
      <c r="KTL7" s="767"/>
      <c r="KTM7" s="767"/>
      <c r="KTN7" s="767"/>
      <c r="KTO7" s="559"/>
      <c r="KTP7" s="559"/>
      <c r="KTQ7" s="560"/>
      <c r="KTR7" s="559"/>
      <c r="KTS7" s="559"/>
      <c r="KTT7" s="559"/>
      <c r="KTU7" s="560"/>
      <c r="KTV7" s="560"/>
      <c r="KTW7" s="561"/>
      <c r="KTX7" s="560"/>
      <c r="KTY7" s="767"/>
      <c r="KTZ7" s="767"/>
      <c r="KUA7" s="767"/>
      <c r="KUB7" s="767"/>
      <c r="KUC7" s="767"/>
      <c r="KUD7" s="559"/>
      <c r="KUE7" s="559"/>
      <c r="KUF7" s="560"/>
      <c r="KUG7" s="559"/>
      <c r="KUH7" s="559"/>
      <c r="KUI7" s="559"/>
      <c r="KUJ7" s="560"/>
      <c r="KUK7" s="560"/>
      <c r="KUL7" s="561"/>
      <c r="KUM7" s="560"/>
      <c r="KUN7" s="767"/>
      <c r="KUO7" s="767"/>
      <c r="KUP7" s="767"/>
      <c r="KUQ7" s="767"/>
      <c r="KUR7" s="767"/>
      <c r="KUS7" s="559"/>
      <c r="KUT7" s="559"/>
      <c r="KUU7" s="560"/>
      <c r="KUV7" s="559"/>
      <c r="KUW7" s="559"/>
      <c r="KUX7" s="559"/>
      <c r="KUY7" s="560"/>
      <c r="KUZ7" s="560"/>
      <c r="KVA7" s="561"/>
      <c r="KVB7" s="560"/>
      <c r="KVC7" s="767"/>
      <c r="KVD7" s="767"/>
      <c r="KVE7" s="767"/>
      <c r="KVF7" s="767"/>
      <c r="KVG7" s="767"/>
      <c r="KVH7" s="559"/>
      <c r="KVI7" s="559"/>
      <c r="KVJ7" s="560"/>
      <c r="KVK7" s="559"/>
      <c r="KVL7" s="559"/>
      <c r="KVM7" s="559"/>
      <c r="KVN7" s="560"/>
      <c r="KVO7" s="560"/>
      <c r="KVP7" s="561"/>
      <c r="KVQ7" s="560"/>
      <c r="KVR7" s="767"/>
      <c r="KVS7" s="767"/>
      <c r="KVT7" s="767"/>
      <c r="KVU7" s="767"/>
      <c r="KVV7" s="767"/>
      <c r="KVW7" s="559"/>
      <c r="KVX7" s="559"/>
      <c r="KVY7" s="560"/>
      <c r="KVZ7" s="559"/>
      <c r="KWA7" s="559"/>
      <c r="KWB7" s="559"/>
      <c r="KWC7" s="560"/>
      <c r="KWD7" s="560"/>
      <c r="KWE7" s="561"/>
      <c r="KWF7" s="560"/>
      <c r="KWG7" s="767"/>
      <c r="KWH7" s="767"/>
      <c r="KWI7" s="767"/>
      <c r="KWJ7" s="767"/>
      <c r="KWK7" s="767"/>
      <c r="KWL7" s="559"/>
      <c r="KWM7" s="559"/>
      <c r="KWN7" s="560"/>
      <c r="KWO7" s="559"/>
      <c r="KWP7" s="559"/>
      <c r="KWQ7" s="559"/>
      <c r="KWR7" s="560"/>
      <c r="KWS7" s="560"/>
      <c r="KWT7" s="561"/>
      <c r="KWU7" s="560"/>
      <c r="KWV7" s="767"/>
      <c r="KWW7" s="767"/>
      <c r="KWX7" s="767"/>
      <c r="KWY7" s="767"/>
      <c r="KWZ7" s="767"/>
      <c r="KXA7" s="559"/>
      <c r="KXB7" s="559"/>
      <c r="KXC7" s="560"/>
      <c r="KXD7" s="559"/>
      <c r="KXE7" s="559"/>
      <c r="KXF7" s="559"/>
      <c r="KXG7" s="560"/>
      <c r="KXH7" s="560"/>
      <c r="KXI7" s="561"/>
      <c r="KXJ7" s="560"/>
      <c r="KXK7" s="767"/>
      <c r="KXL7" s="767"/>
      <c r="KXM7" s="767"/>
      <c r="KXN7" s="767"/>
      <c r="KXO7" s="767"/>
      <c r="KXP7" s="559"/>
      <c r="KXQ7" s="559"/>
      <c r="KXR7" s="560"/>
      <c r="KXS7" s="559"/>
      <c r="KXT7" s="559"/>
      <c r="KXU7" s="559"/>
      <c r="KXV7" s="560"/>
      <c r="KXW7" s="560"/>
      <c r="KXX7" s="561"/>
      <c r="KXY7" s="560"/>
      <c r="KXZ7" s="767"/>
      <c r="KYA7" s="767"/>
      <c r="KYB7" s="767"/>
      <c r="KYC7" s="767"/>
      <c r="KYD7" s="767"/>
      <c r="KYE7" s="559"/>
      <c r="KYF7" s="559"/>
      <c r="KYG7" s="560"/>
      <c r="KYH7" s="559"/>
      <c r="KYI7" s="559"/>
      <c r="KYJ7" s="559"/>
      <c r="KYK7" s="560"/>
      <c r="KYL7" s="560"/>
      <c r="KYM7" s="561"/>
      <c r="KYN7" s="560"/>
      <c r="KYO7" s="767"/>
      <c r="KYP7" s="767"/>
      <c r="KYQ7" s="767"/>
      <c r="KYR7" s="767"/>
      <c r="KYS7" s="767"/>
      <c r="KYT7" s="559"/>
      <c r="KYU7" s="559"/>
      <c r="KYV7" s="560"/>
      <c r="KYW7" s="559"/>
      <c r="KYX7" s="559"/>
      <c r="KYY7" s="559"/>
      <c r="KYZ7" s="560"/>
      <c r="KZA7" s="560"/>
      <c r="KZB7" s="561"/>
      <c r="KZC7" s="560"/>
      <c r="KZD7" s="767"/>
      <c r="KZE7" s="767"/>
      <c r="KZF7" s="767"/>
      <c r="KZG7" s="767"/>
      <c r="KZH7" s="767"/>
      <c r="KZI7" s="559"/>
      <c r="KZJ7" s="559"/>
      <c r="KZK7" s="560"/>
      <c r="KZL7" s="559"/>
      <c r="KZM7" s="559"/>
      <c r="KZN7" s="559"/>
      <c r="KZO7" s="560"/>
      <c r="KZP7" s="560"/>
      <c r="KZQ7" s="561"/>
      <c r="KZR7" s="560"/>
      <c r="KZS7" s="767"/>
      <c r="KZT7" s="767"/>
      <c r="KZU7" s="767"/>
      <c r="KZV7" s="767"/>
      <c r="KZW7" s="767"/>
      <c r="KZX7" s="559"/>
      <c r="KZY7" s="559"/>
      <c r="KZZ7" s="560"/>
      <c r="LAA7" s="559"/>
      <c r="LAB7" s="559"/>
      <c r="LAC7" s="559"/>
      <c r="LAD7" s="560"/>
      <c r="LAE7" s="560"/>
      <c r="LAF7" s="561"/>
      <c r="LAG7" s="560"/>
      <c r="LAH7" s="767"/>
      <c r="LAI7" s="767"/>
      <c r="LAJ7" s="767"/>
      <c r="LAK7" s="767"/>
      <c r="LAL7" s="767"/>
      <c r="LAM7" s="559"/>
      <c r="LAN7" s="559"/>
      <c r="LAO7" s="560"/>
      <c r="LAP7" s="559"/>
      <c r="LAQ7" s="559"/>
      <c r="LAR7" s="559"/>
      <c r="LAS7" s="560"/>
      <c r="LAT7" s="560"/>
      <c r="LAU7" s="561"/>
      <c r="LAV7" s="560"/>
      <c r="LAW7" s="767"/>
      <c r="LAX7" s="767"/>
      <c r="LAY7" s="767"/>
      <c r="LAZ7" s="767"/>
      <c r="LBA7" s="767"/>
      <c r="LBB7" s="559"/>
      <c r="LBC7" s="559"/>
      <c r="LBD7" s="560"/>
      <c r="LBE7" s="559"/>
      <c r="LBF7" s="559"/>
      <c r="LBG7" s="559"/>
      <c r="LBH7" s="560"/>
      <c r="LBI7" s="560"/>
      <c r="LBJ7" s="561"/>
      <c r="LBK7" s="560"/>
      <c r="LBL7" s="767"/>
      <c r="LBM7" s="767"/>
      <c r="LBN7" s="767"/>
      <c r="LBO7" s="767"/>
      <c r="LBP7" s="767"/>
      <c r="LBQ7" s="559"/>
      <c r="LBR7" s="559"/>
      <c r="LBS7" s="560"/>
      <c r="LBT7" s="559"/>
      <c r="LBU7" s="559"/>
      <c r="LBV7" s="559"/>
      <c r="LBW7" s="560"/>
      <c r="LBX7" s="560"/>
      <c r="LBY7" s="561"/>
      <c r="LBZ7" s="560"/>
      <c r="LCA7" s="767"/>
      <c r="LCB7" s="767"/>
      <c r="LCC7" s="767"/>
      <c r="LCD7" s="767"/>
      <c r="LCE7" s="767"/>
      <c r="LCF7" s="559"/>
      <c r="LCG7" s="559"/>
      <c r="LCH7" s="560"/>
      <c r="LCI7" s="559"/>
      <c r="LCJ7" s="559"/>
      <c r="LCK7" s="559"/>
      <c r="LCL7" s="560"/>
      <c r="LCM7" s="560"/>
      <c r="LCN7" s="561"/>
      <c r="LCO7" s="560"/>
      <c r="LCP7" s="767"/>
      <c r="LCQ7" s="767"/>
      <c r="LCR7" s="767"/>
      <c r="LCS7" s="767"/>
      <c r="LCT7" s="767"/>
      <c r="LCU7" s="559"/>
      <c r="LCV7" s="559"/>
      <c r="LCW7" s="560"/>
      <c r="LCX7" s="559"/>
      <c r="LCY7" s="559"/>
      <c r="LCZ7" s="559"/>
      <c r="LDA7" s="560"/>
      <c r="LDB7" s="560"/>
      <c r="LDC7" s="561"/>
      <c r="LDD7" s="560"/>
      <c r="LDE7" s="767"/>
      <c r="LDF7" s="767"/>
      <c r="LDG7" s="767"/>
      <c r="LDH7" s="767"/>
      <c r="LDI7" s="767"/>
      <c r="LDJ7" s="559"/>
      <c r="LDK7" s="559"/>
      <c r="LDL7" s="560"/>
      <c r="LDM7" s="559"/>
      <c r="LDN7" s="559"/>
      <c r="LDO7" s="559"/>
      <c r="LDP7" s="560"/>
      <c r="LDQ7" s="560"/>
      <c r="LDR7" s="561"/>
      <c r="LDS7" s="560"/>
      <c r="LDT7" s="767"/>
      <c r="LDU7" s="767"/>
      <c r="LDV7" s="767"/>
      <c r="LDW7" s="767"/>
      <c r="LDX7" s="767"/>
      <c r="LDY7" s="559"/>
      <c r="LDZ7" s="559"/>
      <c r="LEA7" s="560"/>
      <c r="LEB7" s="559"/>
      <c r="LEC7" s="559"/>
      <c r="LED7" s="559"/>
      <c r="LEE7" s="560"/>
      <c r="LEF7" s="560"/>
      <c r="LEG7" s="561"/>
      <c r="LEH7" s="560"/>
      <c r="LEI7" s="767"/>
      <c r="LEJ7" s="767"/>
      <c r="LEK7" s="767"/>
      <c r="LEL7" s="767"/>
      <c r="LEM7" s="767"/>
      <c r="LEN7" s="559"/>
      <c r="LEO7" s="559"/>
      <c r="LEP7" s="560"/>
      <c r="LEQ7" s="559"/>
      <c r="LER7" s="559"/>
      <c r="LES7" s="559"/>
      <c r="LET7" s="560"/>
      <c r="LEU7" s="560"/>
      <c r="LEV7" s="561"/>
      <c r="LEW7" s="560"/>
      <c r="LEX7" s="767"/>
      <c r="LEY7" s="767"/>
      <c r="LEZ7" s="767"/>
      <c r="LFA7" s="767"/>
      <c r="LFB7" s="767"/>
      <c r="LFC7" s="559"/>
      <c r="LFD7" s="559"/>
      <c r="LFE7" s="560"/>
      <c r="LFF7" s="559"/>
      <c r="LFG7" s="559"/>
      <c r="LFH7" s="559"/>
      <c r="LFI7" s="560"/>
      <c r="LFJ7" s="560"/>
      <c r="LFK7" s="561"/>
      <c r="LFL7" s="560"/>
      <c r="LFM7" s="767"/>
      <c r="LFN7" s="767"/>
      <c r="LFO7" s="767"/>
      <c r="LFP7" s="767"/>
      <c r="LFQ7" s="767"/>
      <c r="LFR7" s="559"/>
      <c r="LFS7" s="559"/>
      <c r="LFT7" s="560"/>
      <c r="LFU7" s="559"/>
      <c r="LFV7" s="559"/>
      <c r="LFW7" s="559"/>
      <c r="LFX7" s="560"/>
      <c r="LFY7" s="560"/>
      <c r="LFZ7" s="561"/>
      <c r="LGA7" s="560"/>
      <c r="LGB7" s="767"/>
      <c r="LGC7" s="767"/>
      <c r="LGD7" s="767"/>
      <c r="LGE7" s="767"/>
      <c r="LGF7" s="767"/>
      <c r="LGG7" s="559"/>
      <c r="LGH7" s="559"/>
      <c r="LGI7" s="560"/>
      <c r="LGJ7" s="559"/>
      <c r="LGK7" s="559"/>
      <c r="LGL7" s="559"/>
      <c r="LGM7" s="560"/>
      <c r="LGN7" s="560"/>
      <c r="LGO7" s="561"/>
      <c r="LGP7" s="560"/>
      <c r="LGQ7" s="767"/>
      <c r="LGR7" s="767"/>
      <c r="LGS7" s="767"/>
      <c r="LGT7" s="767"/>
      <c r="LGU7" s="767"/>
      <c r="LGV7" s="559"/>
      <c r="LGW7" s="559"/>
      <c r="LGX7" s="560"/>
      <c r="LGY7" s="559"/>
      <c r="LGZ7" s="559"/>
      <c r="LHA7" s="559"/>
      <c r="LHB7" s="560"/>
      <c r="LHC7" s="560"/>
      <c r="LHD7" s="561"/>
      <c r="LHE7" s="560"/>
      <c r="LHF7" s="767"/>
      <c r="LHG7" s="767"/>
      <c r="LHH7" s="767"/>
      <c r="LHI7" s="767"/>
      <c r="LHJ7" s="767"/>
      <c r="LHK7" s="559"/>
      <c r="LHL7" s="559"/>
      <c r="LHM7" s="560"/>
      <c r="LHN7" s="559"/>
      <c r="LHO7" s="559"/>
      <c r="LHP7" s="559"/>
      <c r="LHQ7" s="560"/>
      <c r="LHR7" s="560"/>
      <c r="LHS7" s="561"/>
      <c r="LHT7" s="560"/>
      <c r="LHU7" s="767"/>
      <c r="LHV7" s="767"/>
      <c r="LHW7" s="767"/>
      <c r="LHX7" s="767"/>
      <c r="LHY7" s="767"/>
      <c r="LHZ7" s="559"/>
      <c r="LIA7" s="559"/>
      <c r="LIB7" s="560"/>
      <c r="LIC7" s="559"/>
      <c r="LID7" s="559"/>
      <c r="LIE7" s="559"/>
      <c r="LIF7" s="560"/>
      <c r="LIG7" s="560"/>
      <c r="LIH7" s="561"/>
      <c r="LII7" s="560"/>
      <c r="LIJ7" s="767"/>
      <c r="LIK7" s="767"/>
      <c r="LIL7" s="767"/>
      <c r="LIM7" s="767"/>
      <c r="LIN7" s="767"/>
      <c r="LIO7" s="559"/>
      <c r="LIP7" s="559"/>
      <c r="LIQ7" s="560"/>
      <c r="LIR7" s="559"/>
      <c r="LIS7" s="559"/>
      <c r="LIT7" s="559"/>
      <c r="LIU7" s="560"/>
      <c r="LIV7" s="560"/>
      <c r="LIW7" s="561"/>
      <c r="LIX7" s="560"/>
      <c r="LIY7" s="767"/>
      <c r="LIZ7" s="767"/>
      <c r="LJA7" s="767"/>
      <c r="LJB7" s="767"/>
      <c r="LJC7" s="767"/>
      <c r="LJD7" s="559"/>
      <c r="LJE7" s="559"/>
      <c r="LJF7" s="560"/>
      <c r="LJG7" s="559"/>
      <c r="LJH7" s="559"/>
      <c r="LJI7" s="559"/>
      <c r="LJJ7" s="560"/>
      <c r="LJK7" s="560"/>
      <c r="LJL7" s="561"/>
      <c r="LJM7" s="560"/>
      <c r="LJN7" s="767"/>
      <c r="LJO7" s="767"/>
      <c r="LJP7" s="767"/>
      <c r="LJQ7" s="767"/>
      <c r="LJR7" s="767"/>
      <c r="LJS7" s="559"/>
      <c r="LJT7" s="559"/>
      <c r="LJU7" s="560"/>
      <c r="LJV7" s="559"/>
      <c r="LJW7" s="559"/>
      <c r="LJX7" s="559"/>
      <c r="LJY7" s="560"/>
      <c r="LJZ7" s="560"/>
      <c r="LKA7" s="561"/>
      <c r="LKB7" s="560"/>
      <c r="LKC7" s="767"/>
      <c r="LKD7" s="767"/>
      <c r="LKE7" s="767"/>
      <c r="LKF7" s="767"/>
      <c r="LKG7" s="767"/>
      <c r="LKH7" s="559"/>
      <c r="LKI7" s="559"/>
      <c r="LKJ7" s="560"/>
      <c r="LKK7" s="559"/>
      <c r="LKL7" s="559"/>
      <c r="LKM7" s="559"/>
      <c r="LKN7" s="560"/>
      <c r="LKO7" s="560"/>
      <c r="LKP7" s="561"/>
      <c r="LKQ7" s="560"/>
      <c r="LKR7" s="767"/>
      <c r="LKS7" s="767"/>
      <c r="LKT7" s="767"/>
      <c r="LKU7" s="767"/>
      <c r="LKV7" s="767"/>
      <c r="LKW7" s="559"/>
      <c r="LKX7" s="559"/>
      <c r="LKY7" s="560"/>
      <c r="LKZ7" s="559"/>
      <c r="LLA7" s="559"/>
      <c r="LLB7" s="559"/>
      <c r="LLC7" s="560"/>
      <c r="LLD7" s="560"/>
      <c r="LLE7" s="561"/>
      <c r="LLF7" s="560"/>
      <c r="LLG7" s="767"/>
      <c r="LLH7" s="767"/>
      <c r="LLI7" s="767"/>
      <c r="LLJ7" s="767"/>
      <c r="LLK7" s="767"/>
      <c r="LLL7" s="559"/>
      <c r="LLM7" s="559"/>
      <c r="LLN7" s="560"/>
      <c r="LLO7" s="559"/>
      <c r="LLP7" s="559"/>
      <c r="LLQ7" s="559"/>
      <c r="LLR7" s="560"/>
      <c r="LLS7" s="560"/>
      <c r="LLT7" s="561"/>
      <c r="LLU7" s="560"/>
      <c r="LLV7" s="767"/>
      <c r="LLW7" s="767"/>
      <c r="LLX7" s="767"/>
      <c r="LLY7" s="767"/>
      <c r="LLZ7" s="767"/>
      <c r="LMA7" s="559"/>
      <c r="LMB7" s="559"/>
      <c r="LMC7" s="560"/>
      <c r="LMD7" s="559"/>
      <c r="LME7" s="559"/>
      <c r="LMF7" s="559"/>
      <c r="LMG7" s="560"/>
      <c r="LMH7" s="560"/>
      <c r="LMI7" s="561"/>
      <c r="LMJ7" s="560"/>
      <c r="LMK7" s="767"/>
      <c r="LML7" s="767"/>
      <c r="LMM7" s="767"/>
      <c r="LMN7" s="767"/>
      <c r="LMO7" s="767"/>
      <c r="LMP7" s="559"/>
      <c r="LMQ7" s="559"/>
      <c r="LMR7" s="560"/>
      <c r="LMS7" s="559"/>
      <c r="LMT7" s="559"/>
      <c r="LMU7" s="559"/>
      <c r="LMV7" s="560"/>
      <c r="LMW7" s="560"/>
      <c r="LMX7" s="561"/>
      <c r="LMY7" s="560"/>
      <c r="LMZ7" s="767"/>
      <c r="LNA7" s="767"/>
      <c r="LNB7" s="767"/>
      <c r="LNC7" s="767"/>
      <c r="LND7" s="767"/>
      <c r="LNE7" s="559"/>
      <c r="LNF7" s="559"/>
      <c r="LNG7" s="560"/>
      <c r="LNH7" s="559"/>
      <c r="LNI7" s="559"/>
      <c r="LNJ7" s="559"/>
      <c r="LNK7" s="560"/>
      <c r="LNL7" s="560"/>
      <c r="LNM7" s="561"/>
      <c r="LNN7" s="560"/>
      <c r="LNO7" s="767"/>
      <c r="LNP7" s="767"/>
      <c r="LNQ7" s="767"/>
      <c r="LNR7" s="767"/>
      <c r="LNS7" s="767"/>
      <c r="LNT7" s="559"/>
      <c r="LNU7" s="559"/>
      <c r="LNV7" s="560"/>
      <c r="LNW7" s="559"/>
      <c r="LNX7" s="559"/>
      <c r="LNY7" s="559"/>
      <c r="LNZ7" s="560"/>
      <c r="LOA7" s="560"/>
      <c r="LOB7" s="561"/>
      <c r="LOC7" s="560"/>
      <c r="LOD7" s="767"/>
      <c r="LOE7" s="767"/>
      <c r="LOF7" s="767"/>
      <c r="LOG7" s="767"/>
      <c r="LOH7" s="767"/>
      <c r="LOI7" s="559"/>
      <c r="LOJ7" s="559"/>
      <c r="LOK7" s="560"/>
      <c r="LOL7" s="559"/>
      <c r="LOM7" s="559"/>
      <c r="LON7" s="559"/>
      <c r="LOO7" s="560"/>
      <c r="LOP7" s="560"/>
      <c r="LOQ7" s="561"/>
      <c r="LOR7" s="560"/>
      <c r="LOS7" s="767"/>
      <c r="LOT7" s="767"/>
      <c r="LOU7" s="767"/>
      <c r="LOV7" s="767"/>
      <c r="LOW7" s="767"/>
      <c r="LOX7" s="559"/>
      <c r="LOY7" s="559"/>
      <c r="LOZ7" s="560"/>
      <c r="LPA7" s="559"/>
      <c r="LPB7" s="559"/>
      <c r="LPC7" s="559"/>
      <c r="LPD7" s="560"/>
      <c r="LPE7" s="560"/>
      <c r="LPF7" s="561"/>
      <c r="LPG7" s="560"/>
      <c r="LPH7" s="767"/>
      <c r="LPI7" s="767"/>
      <c r="LPJ7" s="767"/>
      <c r="LPK7" s="767"/>
      <c r="LPL7" s="767"/>
      <c r="LPM7" s="559"/>
      <c r="LPN7" s="559"/>
      <c r="LPO7" s="560"/>
      <c r="LPP7" s="559"/>
      <c r="LPQ7" s="559"/>
      <c r="LPR7" s="559"/>
      <c r="LPS7" s="560"/>
      <c r="LPT7" s="560"/>
      <c r="LPU7" s="561"/>
      <c r="LPV7" s="560"/>
      <c r="LPW7" s="767"/>
      <c r="LPX7" s="767"/>
      <c r="LPY7" s="767"/>
      <c r="LPZ7" s="767"/>
      <c r="LQA7" s="767"/>
      <c r="LQB7" s="559"/>
      <c r="LQC7" s="559"/>
      <c r="LQD7" s="560"/>
      <c r="LQE7" s="559"/>
      <c r="LQF7" s="559"/>
      <c r="LQG7" s="559"/>
      <c r="LQH7" s="560"/>
      <c r="LQI7" s="560"/>
      <c r="LQJ7" s="561"/>
      <c r="LQK7" s="560"/>
      <c r="LQL7" s="767"/>
      <c r="LQM7" s="767"/>
      <c r="LQN7" s="767"/>
      <c r="LQO7" s="767"/>
      <c r="LQP7" s="767"/>
      <c r="LQQ7" s="559"/>
      <c r="LQR7" s="559"/>
      <c r="LQS7" s="560"/>
      <c r="LQT7" s="559"/>
      <c r="LQU7" s="559"/>
      <c r="LQV7" s="559"/>
      <c r="LQW7" s="560"/>
      <c r="LQX7" s="560"/>
      <c r="LQY7" s="561"/>
      <c r="LQZ7" s="560"/>
      <c r="LRA7" s="767"/>
      <c r="LRB7" s="767"/>
      <c r="LRC7" s="767"/>
      <c r="LRD7" s="767"/>
      <c r="LRE7" s="767"/>
      <c r="LRF7" s="559"/>
      <c r="LRG7" s="559"/>
      <c r="LRH7" s="560"/>
      <c r="LRI7" s="559"/>
      <c r="LRJ7" s="559"/>
      <c r="LRK7" s="559"/>
      <c r="LRL7" s="560"/>
      <c r="LRM7" s="560"/>
      <c r="LRN7" s="561"/>
      <c r="LRO7" s="560"/>
      <c r="LRP7" s="767"/>
      <c r="LRQ7" s="767"/>
      <c r="LRR7" s="767"/>
      <c r="LRS7" s="767"/>
      <c r="LRT7" s="767"/>
      <c r="LRU7" s="559"/>
      <c r="LRV7" s="559"/>
      <c r="LRW7" s="560"/>
      <c r="LRX7" s="559"/>
      <c r="LRY7" s="559"/>
      <c r="LRZ7" s="559"/>
      <c r="LSA7" s="560"/>
      <c r="LSB7" s="560"/>
      <c r="LSC7" s="561"/>
      <c r="LSD7" s="560"/>
      <c r="LSE7" s="767"/>
      <c r="LSF7" s="767"/>
      <c r="LSG7" s="767"/>
      <c r="LSH7" s="767"/>
      <c r="LSI7" s="767"/>
      <c r="LSJ7" s="559"/>
      <c r="LSK7" s="559"/>
      <c r="LSL7" s="560"/>
      <c r="LSM7" s="559"/>
      <c r="LSN7" s="559"/>
      <c r="LSO7" s="559"/>
      <c r="LSP7" s="560"/>
      <c r="LSQ7" s="560"/>
      <c r="LSR7" s="561"/>
      <c r="LSS7" s="560"/>
      <c r="LST7" s="767"/>
      <c r="LSU7" s="767"/>
      <c r="LSV7" s="767"/>
      <c r="LSW7" s="767"/>
      <c r="LSX7" s="767"/>
      <c r="LSY7" s="559"/>
      <c r="LSZ7" s="559"/>
      <c r="LTA7" s="560"/>
      <c r="LTB7" s="559"/>
      <c r="LTC7" s="559"/>
      <c r="LTD7" s="559"/>
      <c r="LTE7" s="560"/>
      <c r="LTF7" s="560"/>
      <c r="LTG7" s="561"/>
      <c r="LTH7" s="560"/>
      <c r="LTI7" s="767"/>
      <c r="LTJ7" s="767"/>
      <c r="LTK7" s="767"/>
      <c r="LTL7" s="767"/>
      <c r="LTM7" s="767"/>
      <c r="LTN7" s="559"/>
      <c r="LTO7" s="559"/>
      <c r="LTP7" s="560"/>
      <c r="LTQ7" s="559"/>
      <c r="LTR7" s="559"/>
      <c r="LTS7" s="559"/>
      <c r="LTT7" s="560"/>
      <c r="LTU7" s="560"/>
      <c r="LTV7" s="561"/>
      <c r="LTW7" s="560"/>
      <c r="LTX7" s="767"/>
      <c r="LTY7" s="767"/>
      <c r="LTZ7" s="767"/>
      <c r="LUA7" s="767"/>
      <c r="LUB7" s="767"/>
      <c r="LUC7" s="559"/>
      <c r="LUD7" s="559"/>
      <c r="LUE7" s="560"/>
      <c r="LUF7" s="559"/>
      <c r="LUG7" s="559"/>
      <c r="LUH7" s="559"/>
      <c r="LUI7" s="560"/>
      <c r="LUJ7" s="560"/>
      <c r="LUK7" s="561"/>
      <c r="LUL7" s="560"/>
      <c r="LUM7" s="767"/>
      <c r="LUN7" s="767"/>
      <c r="LUO7" s="767"/>
      <c r="LUP7" s="767"/>
      <c r="LUQ7" s="767"/>
      <c r="LUR7" s="559"/>
      <c r="LUS7" s="559"/>
      <c r="LUT7" s="560"/>
      <c r="LUU7" s="559"/>
      <c r="LUV7" s="559"/>
      <c r="LUW7" s="559"/>
      <c r="LUX7" s="560"/>
      <c r="LUY7" s="560"/>
      <c r="LUZ7" s="561"/>
      <c r="LVA7" s="560"/>
      <c r="LVB7" s="767"/>
      <c r="LVC7" s="767"/>
      <c r="LVD7" s="767"/>
      <c r="LVE7" s="767"/>
      <c r="LVF7" s="767"/>
      <c r="LVG7" s="559"/>
      <c r="LVH7" s="559"/>
      <c r="LVI7" s="560"/>
      <c r="LVJ7" s="559"/>
      <c r="LVK7" s="559"/>
      <c r="LVL7" s="559"/>
      <c r="LVM7" s="560"/>
      <c r="LVN7" s="560"/>
      <c r="LVO7" s="561"/>
      <c r="LVP7" s="560"/>
      <c r="LVQ7" s="767"/>
      <c r="LVR7" s="767"/>
      <c r="LVS7" s="767"/>
      <c r="LVT7" s="767"/>
      <c r="LVU7" s="767"/>
      <c r="LVV7" s="559"/>
      <c r="LVW7" s="559"/>
      <c r="LVX7" s="560"/>
      <c r="LVY7" s="559"/>
      <c r="LVZ7" s="559"/>
      <c r="LWA7" s="559"/>
      <c r="LWB7" s="560"/>
      <c r="LWC7" s="560"/>
      <c r="LWD7" s="561"/>
      <c r="LWE7" s="560"/>
      <c r="LWF7" s="767"/>
      <c r="LWG7" s="767"/>
      <c r="LWH7" s="767"/>
      <c r="LWI7" s="767"/>
      <c r="LWJ7" s="767"/>
      <c r="LWK7" s="559"/>
      <c r="LWL7" s="559"/>
      <c r="LWM7" s="560"/>
      <c r="LWN7" s="559"/>
      <c r="LWO7" s="559"/>
      <c r="LWP7" s="559"/>
      <c r="LWQ7" s="560"/>
      <c r="LWR7" s="560"/>
      <c r="LWS7" s="561"/>
      <c r="LWT7" s="560"/>
      <c r="LWU7" s="767"/>
      <c r="LWV7" s="767"/>
      <c r="LWW7" s="767"/>
      <c r="LWX7" s="767"/>
      <c r="LWY7" s="767"/>
      <c r="LWZ7" s="559"/>
      <c r="LXA7" s="559"/>
      <c r="LXB7" s="560"/>
      <c r="LXC7" s="559"/>
      <c r="LXD7" s="559"/>
      <c r="LXE7" s="559"/>
      <c r="LXF7" s="560"/>
      <c r="LXG7" s="560"/>
      <c r="LXH7" s="561"/>
      <c r="LXI7" s="560"/>
      <c r="LXJ7" s="767"/>
      <c r="LXK7" s="767"/>
      <c r="LXL7" s="767"/>
      <c r="LXM7" s="767"/>
      <c r="LXN7" s="767"/>
      <c r="LXO7" s="559"/>
      <c r="LXP7" s="559"/>
      <c r="LXQ7" s="560"/>
      <c r="LXR7" s="559"/>
      <c r="LXS7" s="559"/>
      <c r="LXT7" s="559"/>
      <c r="LXU7" s="560"/>
      <c r="LXV7" s="560"/>
      <c r="LXW7" s="561"/>
      <c r="LXX7" s="560"/>
      <c r="LXY7" s="767"/>
      <c r="LXZ7" s="767"/>
      <c r="LYA7" s="767"/>
      <c r="LYB7" s="767"/>
      <c r="LYC7" s="767"/>
      <c r="LYD7" s="559"/>
      <c r="LYE7" s="559"/>
      <c r="LYF7" s="560"/>
      <c r="LYG7" s="559"/>
      <c r="LYH7" s="559"/>
      <c r="LYI7" s="559"/>
      <c r="LYJ7" s="560"/>
      <c r="LYK7" s="560"/>
      <c r="LYL7" s="561"/>
      <c r="LYM7" s="560"/>
      <c r="LYN7" s="767"/>
      <c r="LYO7" s="767"/>
      <c r="LYP7" s="767"/>
      <c r="LYQ7" s="767"/>
      <c r="LYR7" s="767"/>
      <c r="LYS7" s="559"/>
      <c r="LYT7" s="559"/>
      <c r="LYU7" s="560"/>
      <c r="LYV7" s="559"/>
      <c r="LYW7" s="559"/>
      <c r="LYX7" s="559"/>
      <c r="LYY7" s="560"/>
      <c r="LYZ7" s="560"/>
      <c r="LZA7" s="561"/>
      <c r="LZB7" s="560"/>
      <c r="LZC7" s="767"/>
      <c r="LZD7" s="767"/>
      <c r="LZE7" s="767"/>
      <c r="LZF7" s="767"/>
      <c r="LZG7" s="767"/>
      <c r="LZH7" s="559"/>
      <c r="LZI7" s="559"/>
      <c r="LZJ7" s="560"/>
      <c r="LZK7" s="559"/>
      <c r="LZL7" s="559"/>
      <c r="LZM7" s="559"/>
      <c r="LZN7" s="560"/>
      <c r="LZO7" s="560"/>
      <c r="LZP7" s="561"/>
      <c r="LZQ7" s="560"/>
      <c r="LZR7" s="767"/>
      <c r="LZS7" s="767"/>
      <c r="LZT7" s="767"/>
      <c r="LZU7" s="767"/>
      <c r="LZV7" s="767"/>
      <c r="LZW7" s="559"/>
      <c r="LZX7" s="559"/>
      <c r="LZY7" s="560"/>
      <c r="LZZ7" s="559"/>
      <c r="MAA7" s="559"/>
      <c r="MAB7" s="559"/>
      <c r="MAC7" s="560"/>
      <c r="MAD7" s="560"/>
      <c r="MAE7" s="561"/>
      <c r="MAF7" s="560"/>
      <c r="MAG7" s="767"/>
      <c r="MAH7" s="767"/>
      <c r="MAI7" s="767"/>
      <c r="MAJ7" s="767"/>
      <c r="MAK7" s="767"/>
      <c r="MAL7" s="559"/>
      <c r="MAM7" s="559"/>
      <c r="MAN7" s="560"/>
      <c r="MAO7" s="559"/>
      <c r="MAP7" s="559"/>
      <c r="MAQ7" s="559"/>
      <c r="MAR7" s="560"/>
      <c r="MAS7" s="560"/>
      <c r="MAT7" s="561"/>
      <c r="MAU7" s="560"/>
      <c r="MAV7" s="767"/>
      <c r="MAW7" s="767"/>
      <c r="MAX7" s="767"/>
      <c r="MAY7" s="767"/>
      <c r="MAZ7" s="767"/>
      <c r="MBA7" s="559"/>
      <c r="MBB7" s="559"/>
      <c r="MBC7" s="560"/>
      <c r="MBD7" s="559"/>
      <c r="MBE7" s="559"/>
      <c r="MBF7" s="559"/>
      <c r="MBG7" s="560"/>
      <c r="MBH7" s="560"/>
      <c r="MBI7" s="561"/>
      <c r="MBJ7" s="560"/>
      <c r="MBK7" s="767"/>
      <c r="MBL7" s="767"/>
      <c r="MBM7" s="767"/>
      <c r="MBN7" s="767"/>
      <c r="MBO7" s="767"/>
      <c r="MBP7" s="559"/>
      <c r="MBQ7" s="559"/>
      <c r="MBR7" s="560"/>
      <c r="MBS7" s="559"/>
      <c r="MBT7" s="559"/>
      <c r="MBU7" s="559"/>
      <c r="MBV7" s="560"/>
      <c r="MBW7" s="560"/>
      <c r="MBX7" s="561"/>
      <c r="MBY7" s="560"/>
      <c r="MBZ7" s="767"/>
      <c r="MCA7" s="767"/>
      <c r="MCB7" s="767"/>
      <c r="MCC7" s="767"/>
      <c r="MCD7" s="767"/>
      <c r="MCE7" s="559"/>
      <c r="MCF7" s="559"/>
      <c r="MCG7" s="560"/>
      <c r="MCH7" s="559"/>
      <c r="MCI7" s="559"/>
      <c r="MCJ7" s="559"/>
      <c r="MCK7" s="560"/>
      <c r="MCL7" s="560"/>
      <c r="MCM7" s="561"/>
      <c r="MCN7" s="560"/>
      <c r="MCO7" s="767"/>
      <c r="MCP7" s="767"/>
      <c r="MCQ7" s="767"/>
      <c r="MCR7" s="767"/>
      <c r="MCS7" s="767"/>
      <c r="MCT7" s="559"/>
      <c r="MCU7" s="559"/>
      <c r="MCV7" s="560"/>
      <c r="MCW7" s="559"/>
      <c r="MCX7" s="559"/>
      <c r="MCY7" s="559"/>
      <c r="MCZ7" s="560"/>
      <c r="MDA7" s="560"/>
      <c r="MDB7" s="561"/>
      <c r="MDC7" s="560"/>
      <c r="MDD7" s="767"/>
      <c r="MDE7" s="767"/>
      <c r="MDF7" s="767"/>
      <c r="MDG7" s="767"/>
      <c r="MDH7" s="767"/>
      <c r="MDI7" s="559"/>
      <c r="MDJ7" s="559"/>
      <c r="MDK7" s="560"/>
      <c r="MDL7" s="559"/>
      <c r="MDM7" s="559"/>
      <c r="MDN7" s="559"/>
      <c r="MDO7" s="560"/>
      <c r="MDP7" s="560"/>
      <c r="MDQ7" s="561"/>
      <c r="MDR7" s="560"/>
      <c r="MDS7" s="767"/>
      <c r="MDT7" s="767"/>
      <c r="MDU7" s="767"/>
      <c r="MDV7" s="767"/>
      <c r="MDW7" s="767"/>
      <c r="MDX7" s="559"/>
      <c r="MDY7" s="559"/>
      <c r="MDZ7" s="560"/>
      <c r="MEA7" s="559"/>
      <c r="MEB7" s="559"/>
      <c r="MEC7" s="559"/>
      <c r="MED7" s="560"/>
      <c r="MEE7" s="560"/>
      <c r="MEF7" s="561"/>
      <c r="MEG7" s="560"/>
      <c r="MEH7" s="767"/>
      <c r="MEI7" s="767"/>
      <c r="MEJ7" s="767"/>
      <c r="MEK7" s="767"/>
      <c r="MEL7" s="767"/>
      <c r="MEM7" s="559"/>
      <c r="MEN7" s="559"/>
      <c r="MEO7" s="560"/>
      <c r="MEP7" s="559"/>
      <c r="MEQ7" s="559"/>
      <c r="MER7" s="559"/>
      <c r="MES7" s="560"/>
      <c r="MET7" s="560"/>
      <c r="MEU7" s="561"/>
      <c r="MEV7" s="560"/>
      <c r="MEW7" s="767"/>
      <c r="MEX7" s="767"/>
      <c r="MEY7" s="767"/>
      <c r="MEZ7" s="767"/>
      <c r="MFA7" s="767"/>
      <c r="MFB7" s="559"/>
      <c r="MFC7" s="559"/>
      <c r="MFD7" s="560"/>
      <c r="MFE7" s="559"/>
      <c r="MFF7" s="559"/>
      <c r="MFG7" s="559"/>
      <c r="MFH7" s="560"/>
      <c r="MFI7" s="560"/>
      <c r="MFJ7" s="561"/>
      <c r="MFK7" s="560"/>
      <c r="MFL7" s="767"/>
      <c r="MFM7" s="767"/>
      <c r="MFN7" s="767"/>
      <c r="MFO7" s="767"/>
      <c r="MFP7" s="767"/>
      <c r="MFQ7" s="559"/>
      <c r="MFR7" s="559"/>
      <c r="MFS7" s="560"/>
      <c r="MFT7" s="559"/>
      <c r="MFU7" s="559"/>
      <c r="MFV7" s="559"/>
      <c r="MFW7" s="560"/>
      <c r="MFX7" s="560"/>
      <c r="MFY7" s="561"/>
      <c r="MFZ7" s="560"/>
      <c r="MGA7" s="767"/>
      <c r="MGB7" s="767"/>
      <c r="MGC7" s="767"/>
      <c r="MGD7" s="767"/>
      <c r="MGE7" s="767"/>
      <c r="MGF7" s="559"/>
      <c r="MGG7" s="559"/>
      <c r="MGH7" s="560"/>
      <c r="MGI7" s="559"/>
      <c r="MGJ7" s="559"/>
      <c r="MGK7" s="559"/>
      <c r="MGL7" s="560"/>
      <c r="MGM7" s="560"/>
      <c r="MGN7" s="561"/>
      <c r="MGO7" s="560"/>
      <c r="MGP7" s="767"/>
      <c r="MGQ7" s="767"/>
      <c r="MGR7" s="767"/>
      <c r="MGS7" s="767"/>
      <c r="MGT7" s="767"/>
      <c r="MGU7" s="559"/>
      <c r="MGV7" s="559"/>
      <c r="MGW7" s="560"/>
      <c r="MGX7" s="559"/>
      <c r="MGY7" s="559"/>
      <c r="MGZ7" s="559"/>
      <c r="MHA7" s="560"/>
      <c r="MHB7" s="560"/>
      <c r="MHC7" s="561"/>
      <c r="MHD7" s="560"/>
      <c r="MHE7" s="767"/>
      <c r="MHF7" s="767"/>
      <c r="MHG7" s="767"/>
      <c r="MHH7" s="767"/>
      <c r="MHI7" s="767"/>
      <c r="MHJ7" s="559"/>
      <c r="MHK7" s="559"/>
      <c r="MHL7" s="560"/>
      <c r="MHM7" s="559"/>
      <c r="MHN7" s="559"/>
      <c r="MHO7" s="559"/>
      <c r="MHP7" s="560"/>
      <c r="MHQ7" s="560"/>
      <c r="MHR7" s="561"/>
      <c r="MHS7" s="560"/>
      <c r="MHT7" s="767"/>
      <c r="MHU7" s="767"/>
      <c r="MHV7" s="767"/>
      <c r="MHW7" s="767"/>
      <c r="MHX7" s="767"/>
      <c r="MHY7" s="559"/>
      <c r="MHZ7" s="559"/>
      <c r="MIA7" s="560"/>
      <c r="MIB7" s="559"/>
      <c r="MIC7" s="559"/>
      <c r="MID7" s="559"/>
      <c r="MIE7" s="560"/>
      <c r="MIF7" s="560"/>
      <c r="MIG7" s="561"/>
      <c r="MIH7" s="560"/>
      <c r="MII7" s="767"/>
      <c r="MIJ7" s="767"/>
      <c r="MIK7" s="767"/>
      <c r="MIL7" s="767"/>
      <c r="MIM7" s="767"/>
      <c r="MIN7" s="559"/>
      <c r="MIO7" s="559"/>
      <c r="MIP7" s="560"/>
      <c r="MIQ7" s="559"/>
      <c r="MIR7" s="559"/>
      <c r="MIS7" s="559"/>
      <c r="MIT7" s="560"/>
      <c r="MIU7" s="560"/>
      <c r="MIV7" s="561"/>
      <c r="MIW7" s="560"/>
      <c r="MIX7" s="767"/>
      <c r="MIY7" s="767"/>
      <c r="MIZ7" s="767"/>
      <c r="MJA7" s="767"/>
      <c r="MJB7" s="767"/>
      <c r="MJC7" s="559"/>
      <c r="MJD7" s="559"/>
      <c r="MJE7" s="560"/>
      <c r="MJF7" s="559"/>
      <c r="MJG7" s="559"/>
      <c r="MJH7" s="559"/>
      <c r="MJI7" s="560"/>
      <c r="MJJ7" s="560"/>
      <c r="MJK7" s="561"/>
      <c r="MJL7" s="560"/>
      <c r="MJM7" s="767"/>
      <c r="MJN7" s="767"/>
      <c r="MJO7" s="767"/>
      <c r="MJP7" s="767"/>
      <c r="MJQ7" s="767"/>
      <c r="MJR7" s="559"/>
      <c r="MJS7" s="559"/>
      <c r="MJT7" s="560"/>
      <c r="MJU7" s="559"/>
      <c r="MJV7" s="559"/>
      <c r="MJW7" s="559"/>
      <c r="MJX7" s="560"/>
      <c r="MJY7" s="560"/>
      <c r="MJZ7" s="561"/>
      <c r="MKA7" s="560"/>
      <c r="MKB7" s="767"/>
      <c r="MKC7" s="767"/>
      <c r="MKD7" s="767"/>
      <c r="MKE7" s="767"/>
      <c r="MKF7" s="767"/>
      <c r="MKG7" s="559"/>
      <c r="MKH7" s="559"/>
      <c r="MKI7" s="560"/>
      <c r="MKJ7" s="559"/>
      <c r="MKK7" s="559"/>
      <c r="MKL7" s="559"/>
      <c r="MKM7" s="560"/>
      <c r="MKN7" s="560"/>
      <c r="MKO7" s="561"/>
      <c r="MKP7" s="560"/>
      <c r="MKQ7" s="767"/>
      <c r="MKR7" s="767"/>
      <c r="MKS7" s="767"/>
      <c r="MKT7" s="767"/>
      <c r="MKU7" s="767"/>
      <c r="MKV7" s="559"/>
      <c r="MKW7" s="559"/>
      <c r="MKX7" s="560"/>
      <c r="MKY7" s="559"/>
      <c r="MKZ7" s="559"/>
      <c r="MLA7" s="559"/>
      <c r="MLB7" s="560"/>
      <c r="MLC7" s="560"/>
      <c r="MLD7" s="561"/>
      <c r="MLE7" s="560"/>
      <c r="MLF7" s="767"/>
      <c r="MLG7" s="767"/>
      <c r="MLH7" s="767"/>
      <c r="MLI7" s="767"/>
      <c r="MLJ7" s="767"/>
      <c r="MLK7" s="559"/>
      <c r="MLL7" s="559"/>
      <c r="MLM7" s="560"/>
      <c r="MLN7" s="559"/>
      <c r="MLO7" s="559"/>
      <c r="MLP7" s="559"/>
      <c r="MLQ7" s="560"/>
      <c r="MLR7" s="560"/>
      <c r="MLS7" s="561"/>
      <c r="MLT7" s="560"/>
      <c r="MLU7" s="767"/>
      <c r="MLV7" s="767"/>
      <c r="MLW7" s="767"/>
      <c r="MLX7" s="767"/>
      <c r="MLY7" s="767"/>
      <c r="MLZ7" s="559"/>
      <c r="MMA7" s="559"/>
      <c r="MMB7" s="560"/>
      <c r="MMC7" s="559"/>
      <c r="MMD7" s="559"/>
      <c r="MME7" s="559"/>
      <c r="MMF7" s="560"/>
      <c r="MMG7" s="560"/>
      <c r="MMH7" s="561"/>
      <c r="MMI7" s="560"/>
      <c r="MMJ7" s="767"/>
      <c r="MMK7" s="767"/>
      <c r="MML7" s="767"/>
      <c r="MMM7" s="767"/>
      <c r="MMN7" s="767"/>
      <c r="MMO7" s="559"/>
      <c r="MMP7" s="559"/>
      <c r="MMQ7" s="560"/>
      <c r="MMR7" s="559"/>
      <c r="MMS7" s="559"/>
      <c r="MMT7" s="559"/>
      <c r="MMU7" s="560"/>
      <c r="MMV7" s="560"/>
      <c r="MMW7" s="561"/>
      <c r="MMX7" s="560"/>
      <c r="MMY7" s="767"/>
      <c r="MMZ7" s="767"/>
      <c r="MNA7" s="767"/>
      <c r="MNB7" s="767"/>
      <c r="MNC7" s="767"/>
      <c r="MND7" s="559"/>
      <c r="MNE7" s="559"/>
      <c r="MNF7" s="560"/>
      <c r="MNG7" s="559"/>
      <c r="MNH7" s="559"/>
      <c r="MNI7" s="559"/>
      <c r="MNJ7" s="560"/>
      <c r="MNK7" s="560"/>
      <c r="MNL7" s="561"/>
      <c r="MNM7" s="560"/>
      <c r="MNN7" s="767"/>
      <c r="MNO7" s="767"/>
      <c r="MNP7" s="767"/>
      <c r="MNQ7" s="767"/>
      <c r="MNR7" s="767"/>
      <c r="MNS7" s="559"/>
      <c r="MNT7" s="559"/>
      <c r="MNU7" s="560"/>
      <c r="MNV7" s="559"/>
      <c r="MNW7" s="559"/>
      <c r="MNX7" s="559"/>
      <c r="MNY7" s="560"/>
      <c r="MNZ7" s="560"/>
      <c r="MOA7" s="561"/>
      <c r="MOB7" s="560"/>
      <c r="MOC7" s="767"/>
      <c r="MOD7" s="767"/>
      <c r="MOE7" s="767"/>
      <c r="MOF7" s="767"/>
      <c r="MOG7" s="767"/>
      <c r="MOH7" s="559"/>
      <c r="MOI7" s="559"/>
      <c r="MOJ7" s="560"/>
      <c r="MOK7" s="559"/>
      <c r="MOL7" s="559"/>
      <c r="MOM7" s="559"/>
      <c r="MON7" s="560"/>
      <c r="MOO7" s="560"/>
      <c r="MOP7" s="561"/>
      <c r="MOQ7" s="560"/>
      <c r="MOR7" s="767"/>
      <c r="MOS7" s="767"/>
      <c r="MOT7" s="767"/>
      <c r="MOU7" s="767"/>
      <c r="MOV7" s="767"/>
      <c r="MOW7" s="559"/>
      <c r="MOX7" s="559"/>
      <c r="MOY7" s="560"/>
      <c r="MOZ7" s="559"/>
      <c r="MPA7" s="559"/>
      <c r="MPB7" s="559"/>
      <c r="MPC7" s="560"/>
      <c r="MPD7" s="560"/>
      <c r="MPE7" s="561"/>
      <c r="MPF7" s="560"/>
      <c r="MPG7" s="767"/>
      <c r="MPH7" s="767"/>
      <c r="MPI7" s="767"/>
      <c r="MPJ7" s="767"/>
      <c r="MPK7" s="767"/>
      <c r="MPL7" s="559"/>
      <c r="MPM7" s="559"/>
      <c r="MPN7" s="560"/>
      <c r="MPO7" s="559"/>
      <c r="MPP7" s="559"/>
      <c r="MPQ7" s="559"/>
      <c r="MPR7" s="560"/>
      <c r="MPS7" s="560"/>
      <c r="MPT7" s="561"/>
      <c r="MPU7" s="560"/>
      <c r="MPV7" s="767"/>
      <c r="MPW7" s="767"/>
      <c r="MPX7" s="767"/>
      <c r="MPY7" s="767"/>
      <c r="MPZ7" s="767"/>
      <c r="MQA7" s="559"/>
      <c r="MQB7" s="559"/>
      <c r="MQC7" s="560"/>
      <c r="MQD7" s="559"/>
      <c r="MQE7" s="559"/>
      <c r="MQF7" s="559"/>
      <c r="MQG7" s="560"/>
      <c r="MQH7" s="560"/>
      <c r="MQI7" s="561"/>
      <c r="MQJ7" s="560"/>
      <c r="MQK7" s="767"/>
      <c r="MQL7" s="767"/>
      <c r="MQM7" s="767"/>
      <c r="MQN7" s="767"/>
      <c r="MQO7" s="767"/>
      <c r="MQP7" s="559"/>
      <c r="MQQ7" s="559"/>
      <c r="MQR7" s="560"/>
      <c r="MQS7" s="559"/>
      <c r="MQT7" s="559"/>
      <c r="MQU7" s="559"/>
      <c r="MQV7" s="560"/>
      <c r="MQW7" s="560"/>
      <c r="MQX7" s="561"/>
      <c r="MQY7" s="560"/>
      <c r="MQZ7" s="767"/>
      <c r="MRA7" s="767"/>
      <c r="MRB7" s="767"/>
      <c r="MRC7" s="767"/>
      <c r="MRD7" s="767"/>
      <c r="MRE7" s="559"/>
      <c r="MRF7" s="559"/>
      <c r="MRG7" s="560"/>
      <c r="MRH7" s="559"/>
      <c r="MRI7" s="559"/>
      <c r="MRJ7" s="559"/>
      <c r="MRK7" s="560"/>
      <c r="MRL7" s="560"/>
      <c r="MRM7" s="561"/>
      <c r="MRN7" s="560"/>
      <c r="MRO7" s="767"/>
      <c r="MRP7" s="767"/>
      <c r="MRQ7" s="767"/>
      <c r="MRR7" s="767"/>
      <c r="MRS7" s="767"/>
      <c r="MRT7" s="559"/>
      <c r="MRU7" s="559"/>
      <c r="MRV7" s="560"/>
      <c r="MRW7" s="559"/>
      <c r="MRX7" s="559"/>
      <c r="MRY7" s="559"/>
      <c r="MRZ7" s="560"/>
      <c r="MSA7" s="560"/>
      <c r="MSB7" s="561"/>
      <c r="MSC7" s="560"/>
      <c r="MSD7" s="767"/>
      <c r="MSE7" s="767"/>
      <c r="MSF7" s="767"/>
      <c r="MSG7" s="767"/>
      <c r="MSH7" s="767"/>
      <c r="MSI7" s="559"/>
      <c r="MSJ7" s="559"/>
      <c r="MSK7" s="560"/>
      <c r="MSL7" s="559"/>
      <c r="MSM7" s="559"/>
      <c r="MSN7" s="559"/>
      <c r="MSO7" s="560"/>
      <c r="MSP7" s="560"/>
      <c r="MSQ7" s="561"/>
      <c r="MSR7" s="560"/>
      <c r="MSS7" s="767"/>
      <c r="MST7" s="767"/>
      <c r="MSU7" s="767"/>
      <c r="MSV7" s="767"/>
      <c r="MSW7" s="767"/>
      <c r="MSX7" s="559"/>
      <c r="MSY7" s="559"/>
      <c r="MSZ7" s="560"/>
      <c r="MTA7" s="559"/>
      <c r="MTB7" s="559"/>
      <c r="MTC7" s="559"/>
      <c r="MTD7" s="560"/>
      <c r="MTE7" s="560"/>
      <c r="MTF7" s="561"/>
      <c r="MTG7" s="560"/>
      <c r="MTH7" s="767"/>
      <c r="MTI7" s="767"/>
      <c r="MTJ7" s="767"/>
      <c r="MTK7" s="767"/>
      <c r="MTL7" s="767"/>
      <c r="MTM7" s="559"/>
      <c r="MTN7" s="559"/>
      <c r="MTO7" s="560"/>
      <c r="MTP7" s="559"/>
      <c r="MTQ7" s="559"/>
      <c r="MTR7" s="559"/>
      <c r="MTS7" s="560"/>
      <c r="MTT7" s="560"/>
      <c r="MTU7" s="561"/>
      <c r="MTV7" s="560"/>
      <c r="MTW7" s="767"/>
      <c r="MTX7" s="767"/>
      <c r="MTY7" s="767"/>
      <c r="MTZ7" s="767"/>
      <c r="MUA7" s="767"/>
      <c r="MUB7" s="559"/>
      <c r="MUC7" s="559"/>
      <c r="MUD7" s="560"/>
      <c r="MUE7" s="559"/>
      <c r="MUF7" s="559"/>
      <c r="MUG7" s="559"/>
      <c r="MUH7" s="560"/>
      <c r="MUI7" s="560"/>
      <c r="MUJ7" s="561"/>
      <c r="MUK7" s="560"/>
      <c r="MUL7" s="767"/>
      <c r="MUM7" s="767"/>
      <c r="MUN7" s="767"/>
      <c r="MUO7" s="767"/>
      <c r="MUP7" s="767"/>
      <c r="MUQ7" s="559"/>
      <c r="MUR7" s="559"/>
      <c r="MUS7" s="560"/>
      <c r="MUT7" s="559"/>
      <c r="MUU7" s="559"/>
      <c r="MUV7" s="559"/>
      <c r="MUW7" s="560"/>
      <c r="MUX7" s="560"/>
      <c r="MUY7" s="561"/>
      <c r="MUZ7" s="560"/>
      <c r="MVA7" s="767"/>
      <c r="MVB7" s="767"/>
      <c r="MVC7" s="767"/>
      <c r="MVD7" s="767"/>
      <c r="MVE7" s="767"/>
      <c r="MVF7" s="559"/>
      <c r="MVG7" s="559"/>
      <c r="MVH7" s="560"/>
      <c r="MVI7" s="559"/>
      <c r="MVJ7" s="559"/>
      <c r="MVK7" s="559"/>
      <c r="MVL7" s="560"/>
      <c r="MVM7" s="560"/>
      <c r="MVN7" s="561"/>
      <c r="MVO7" s="560"/>
      <c r="MVP7" s="767"/>
      <c r="MVQ7" s="767"/>
      <c r="MVR7" s="767"/>
      <c r="MVS7" s="767"/>
      <c r="MVT7" s="767"/>
      <c r="MVU7" s="559"/>
      <c r="MVV7" s="559"/>
      <c r="MVW7" s="560"/>
      <c r="MVX7" s="559"/>
      <c r="MVY7" s="559"/>
      <c r="MVZ7" s="559"/>
      <c r="MWA7" s="560"/>
      <c r="MWB7" s="560"/>
      <c r="MWC7" s="561"/>
      <c r="MWD7" s="560"/>
      <c r="MWE7" s="767"/>
      <c r="MWF7" s="767"/>
      <c r="MWG7" s="767"/>
      <c r="MWH7" s="767"/>
      <c r="MWI7" s="767"/>
      <c r="MWJ7" s="559"/>
      <c r="MWK7" s="559"/>
      <c r="MWL7" s="560"/>
      <c r="MWM7" s="559"/>
      <c r="MWN7" s="559"/>
      <c r="MWO7" s="559"/>
      <c r="MWP7" s="560"/>
      <c r="MWQ7" s="560"/>
      <c r="MWR7" s="561"/>
      <c r="MWS7" s="560"/>
      <c r="MWT7" s="767"/>
      <c r="MWU7" s="767"/>
      <c r="MWV7" s="767"/>
      <c r="MWW7" s="767"/>
      <c r="MWX7" s="767"/>
      <c r="MWY7" s="559"/>
      <c r="MWZ7" s="559"/>
      <c r="MXA7" s="560"/>
      <c r="MXB7" s="559"/>
      <c r="MXC7" s="559"/>
      <c r="MXD7" s="559"/>
      <c r="MXE7" s="560"/>
      <c r="MXF7" s="560"/>
      <c r="MXG7" s="561"/>
      <c r="MXH7" s="560"/>
      <c r="MXI7" s="767"/>
      <c r="MXJ7" s="767"/>
      <c r="MXK7" s="767"/>
      <c r="MXL7" s="767"/>
      <c r="MXM7" s="767"/>
      <c r="MXN7" s="559"/>
      <c r="MXO7" s="559"/>
      <c r="MXP7" s="560"/>
      <c r="MXQ7" s="559"/>
      <c r="MXR7" s="559"/>
      <c r="MXS7" s="559"/>
      <c r="MXT7" s="560"/>
      <c r="MXU7" s="560"/>
      <c r="MXV7" s="561"/>
      <c r="MXW7" s="560"/>
      <c r="MXX7" s="767"/>
      <c r="MXY7" s="767"/>
      <c r="MXZ7" s="767"/>
      <c r="MYA7" s="767"/>
      <c r="MYB7" s="767"/>
      <c r="MYC7" s="559"/>
      <c r="MYD7" s="559"/>
      <c r="MYE7" s="560"/>
      <c r="MYF7" s="559"/>
      <c r="MYG7" s="559"/>
      <c r="MYH7" s="559"/>
      <c r="MYI7" s="560"/>
      <c r="MYJ7" s="560"/>
      <c r="MYK7" s="561"/>
      <c r="MYL7" s="560"/>
      <c r="MYM7" s="767"/>
      <c r="MYN7" s="767"/>
      <c r="MYO7" s="767"/>
      <c r="MYP7" s="767"/>
      <c r="MYQ7" s="767"/>
      <c r="MYR7" s="559"/>
      <c r="MYS7" s="559"/>
      <c r="MYT7" s="560"/>
      <c r="MYU7" s="559"/>
      <c r="MYV7" s="559"/>
      <c r="MYW7" s="559"/>
      <c r="MYX7" s="560"/>
      <c r="MYY7" s="560"/>
      <c r="MYZ7" s="561"/>
      <c r="MZA7" s="560"/>
      <c r="MZB7" s="767"/>
      <c r="MZC7" s="767"/>
      <c r="MZD7" s="767"/>
      <c r="MZE7" s="767"/>
      <c r="MZF7" s="767"/>
      <c r="MZG7" s="559"/>
      <c r="MZH7" s="559"/>
      <c r="MZI7" s="560"/>
      <c r="MZJ7" s="559"/>
      <c r="MZK7" s="559"/>
      <c r="MZL7" s="559"/>
      <c r="MZM7" s="560"/>
      <c r="MZN7" s="560"/>
      <c r="MZO7" s="561"/>
      <c r="MZP7" s="560"/>
      <c r="MZQ7" s="767"/>
      <c r="MZR7" s="767"/>
      <c r="MZS7" s="767"/>
      <c r="MZT7" s="767"/>
      <c r="MZU7" s="767"/>
      <c r="MZV7" s="559"/>
      <c r="MZW7" s="559"/>
      <c r="MZX7" s="560"/>
      <c r="MZY7" s="559"/>
      <c r="MZZ7" s="559"/>
      <c r="NAA7" s="559"/>
      <c r="NAB7" s="560"/>
      <c r="NAC7" s="560"/>
      <c r="NAD7" s="561"/>
      <c r="NAE7" s="560"/>
      <c r="NAF7" s="767"/>
      <c r="NAG7" s="767"/>
      <c r="NAH7" s="767"/>
      <c r="NAI7" s="767"/>
      <c r="NAJ7" s="767"/>
      <c r="NAK7" s="559"/>
      <c r="NAL7" s="559"/>
      <c r="NAM7" s="560"/>
      <c r="NAN7" s="559"/>
      <c r="NAO7" s="559"/>
      <c r="NAP7" s="559"/>
      <c r="NAQ7" s="560"/>
      <c r="NAR7" s="560"/>
      <c r="NAS7" s="561"/>
      <c r="NAT7" s="560"/>
      <c r="NAU7" s="767"/>
      <c r="NAV7" s="767"/>
      <c r="NAW7" s="767"/>
      <c r="NAX7" s="767"/>
      <c r="NAY7" s="767"/>
      <c r="NAZ7" s="559"/>
      <c r="NBA7" s="559"/>
      <c r="NBB7" s="560"/>
      <c r="NBC7" s="559"/>
      <c r="NBD7" s="559"/>
      <c r="NBE7" s="559"/>
      <c r="NBF7" s="560"/>
      <c r="NBG7" s="560"/>
      <c r="NBH7" s="561"/>
      <c r="NBI7" s="560"/>
      <c r="NBJ7" s="767"/>
      <c r="NBK7" s="767"/>
      <c r="NBL7" s="767"/>
      <c r="NBM7" s="767"/>
      <c r="NBN7" s="767"/>
      <c r="NBO7" s="559"/>
      <c r="NBP7" s="559"/>
      <c r="NBQ7" s="560"/>
      <c r="NBR7" s="559"/>
      <c r="NBS7" s="559"/>
      <c r="NBT7" s="559"/>
      <c r="NBU7" s="560"/>
      <c r="NBV7" s="560"/>
      <c r="NBW7" s="561"/>
      <c r="NBX7" s="560"/>
      <c r="NBY7" s="767"/>
      <c r="NBZ7" s="767"/>
      <c r="NCA7" s="767"/>
      <c r="NCB7" s="767"/>
      <c r="NCC7" s="767"/>
      <c r="NCD7" s="559"/>
      <c r="NCE7" s="559"/>
      <c r="NCF7" s="560"/>
      <c r="NCG7" s="559"/>
      <c r="NCH7" s="559"/>
      <c r="NCI7" s="559"/>
      <c r="NCJ7" s="560"/>
      <c r="NCK7" s="560"/>
      <c r="NCL7" s="561"/>
      <c r="NCM7" s="560"/>
      <c r="NCN7" s="767"/>
      <c r="NCO7" s="767"/>
      <c r="NCP7" s="767"/>
      <c r="NCQ7" s="767"/>
      <c r="NCR7" s="767"/>
      <c r="NCS7" s="559"/>
      <c r="NCT7" s="559"/>
      <c r="NCU7" s="560"/>
      <c r="NCV7" s="559"/>
      <c r="NCW7" s="559"/>
      <c r="NCX7" s="559"/>
      <c r="NCY7" s="560"/>
      <c r="NCZ7" s="560"/>
      <c r="NDA7" s="561"/>
      <c r="NDB7" s="560"/>
      <c r="NDC7" s="767"/>
      <c r="NDD7" s="767"/>
      <c r="NDE7" s="767"/>
      <c r="NDF7" s="767"/>
      <c r="NDG7" s="767"/>
      <c r="NDH7" s="559"/>
      <c r="NDI7" s="559"/>
      <c r="NDJ7" s="560"/>
      <c r="NDK7" s="559"/>
      <c r="NDL7" s="559"/>
      <c r="NDM7" s="559"/>
      <c r="NDN7" s="560"/>
      <c r="NDO7" s="560"/>
      <c r="NDP7" s="561"/>
      <c r="NDQ7" s="560"/>
      <c r="NDR7" s="767"/>
      <c r="NDS7" s="767"/>
      <c r="NDT7" s="767"/>
      <c r="NDU7" s="767"/>
      <c r="NDV7" s="767"/>
      <c r="NDW7" s="559"/>
      <c r="NDX7" s="559"/>
      <c r="NDY7" s="560"/>
      <c r="NDZ7" s="559"/>
      <c r="NEA7" s="559"/>
      <c r="NEB7" s="559"/>
      <c r="NEC7" s="560"/>
      <c r="NED7" s="560"/>
      <c r="NEE7" s="561"/>
      <c r="NEF7" s="560"/>
      <c r="NEG7" s="767"/>
      <c r="NEH7" s="767"/>
      <c r="NEI7" s="767"/>
      <c r="NEJ7" s="767"/>
      <c r="NEK7" s="767"/>
      <c r="NEL7" s="559"/>
      <c r="NEM7" s="559"/>
      <c r="NEN7" s="560"/>
      <c r="NEO7" s="559"/>
      <c r="NEP7" s="559"/>
      <c r="NEQ7" s="559"/>
      <c r="NER7" s="560"/>
      <c r="NES7" s="560"/>
      <c r="NET7" s="561"/>
      <c r="NEU7" s="560"/>
      <c r="NEV7" s="767"/>
      <c r="NEW7" s="767"/>
      <c r="NEX7" s="767"/>
      <c r="NEY7" s="767"/>
      <c r="NEZ7" s="767"/>
      <c r="NFA7" s="559"/>
      <c r="NFB7" s="559"/>
      <c r="NFC7" s="560"/>
      <c r="NFD7" s="559"/>
      <c r="NFE7" s="559"/>
      <c r="NFF7" s="559"/>
      <c r="NFG7" s="560"/>
      <c r="NFH7" s="560"/>
      <c r="NFI7" s="561"/>
      <c r="NFJ7" s="560"/>
      <c r="NFK7" s="767"/>
      <c r="NFL7" s="767"/>
      <c r="NFM7" s="767"/>
      <c r="NFN7" s="767"/>
      <c r="NFO7" s="767"/>
      <c r="NFP7" s="559"/>
      <c r="NFQ7" s="559"/>
      <c r="NFR7" s="560"/>
      <c r="NFS7" s="559"/>
      <c r="NFT7" s="559"/>
      <c r="NFU7" s="559"/>
      <c r="NFV7" s="560"/>
      <c r="NFW7" s="560"/>
      <c r="NFX7" s="561"/>
      <c r="NFY7" s="560"/>
      <c r="NFZ7" s="767"/>
      <c r="NGA7" s="767"/>
      <c r="NGB7" s="767"/>
      <c r="NGC7" s="767"/>
      <c r="NGD7" s="767"/>
      <c r="NGE7" s="559"/>
      <c r="NGF7" s="559"/>
      <c r="NGG7" s="560"/>
      <c r="NGH7" s="559"/>
      <c r="NGI7" s="559"/>
      <c r="NGJ7" s="559"/>
      <c r="NGK7" s="560"/>
      <c r="NGL7" s="560"/>
      <c r="NGM7" s="561"/>
      <c r="NGN7" s="560"/>
      <c r="NGO7" s="767"/>
      <c r="NGP7" s="767"/>
      <c r="NGQ7" s="767"/>
      <c r="NGR7" s="767"/>
      <c r="NGS7" s="767"/>
      <c r="NGT7" s="559"/>
      <c r="NGU7" s="559"/>
      <c r="NGV7" s="560"/>
      <c r="NGW7" s="559"/>
      <c r="NGX7" s="559"/>
      <c r="NGY7" s="559"/>
      <c r="NGZ7" s="560"/>
      <c r="NHA7" s="560"/>
      <c r="NHB7" s="561"/>
      <c r="NHC7" s="560"/>
      <c r="NHD7" s="767"/>
      <c r="NHE7" s="767"/>
      <c r="NHF7" s="767"/>
      <c r="NHG7" s="767"/>
      <c r="NHH7" s="767"/>
      <c r="NHI7" s="559"/>
      <c r="NHJ7" s="559"/>
      <c r="NHK7" s="560"/>
      <c r="NHL7" s="559"/>
      <c r="NHM7" s="559"/>
      <c r="NHN7" s="559"/>
      <c r="NHO7" s="560"/>
      <c r="NHP7" s="560"/>
      <c r="NHQ7" s="561"/>
      <c r="NHR7" s="560"/>
      <c r="NHS7" s="767"/>
      <c r="NHT7" s="767"/>
      <c r="NHU7" s="767"/>
      <c r="NHV7" s="767"/>
      <c r="NHW7" s="767"/>
      <c r="NHX7" s="559"/>
      <c r="NHY7" s="559"/>
      <c r="NHZ7" s="560"/>
      <c r="NIA7" s="559"/>
      <c r="NIB7" s="559"/>
      <c r="NIC7" s="559"/>
      <c r="NID7" s="560"/>
      <c r="NIE7" s="560"/>
      <c r="NIF7" s="561"/>
      <c r="NIG7" s="560"/>
      <c r="NIH7" s="767"/>
      <c r="NII7" s="767"/>
      <c r="NIJ7" s="767"/>
      <c r="NIK7" s="767"/>
      <c r="NIL7" s="767"/>
      <c r="NIM7" s="559"/>
      <c r="NIN7" s="559"/>
      <c r="NIO7" s="560"/>
      <c r="NIP7" s="559"/>
      <c r="NIQ7" s="559"/>
      <c r="NIR7" s="559"/>
      <c r="NIS7" s="560"/>
      <c r="NIT7" s="560"/>
      <c r="NIU7" s="561"/>
      <c r="NIV7" s="560"/>
      <c r="NIW7" s="767"/>
      <c r="NIX7" s="767"/>
      <c r="NIY7" s="767"/>
      <c r="NIZ7" s="767"/>
      <c r="NJA7" s="767"/>
      <c r="NJB7" s="559"/>
      <c r="NJC7" s="559"/>
      <c r="NJD7" s="560"/>
      <c r="NJE7" s="559"/>
      <c r="NJF7" s="559"/>
      <c r="NJG7" s="559"/>
      <c r="NJH7" s="560"/>
      <c r="NJI7" s="560"/>
      <c r="NJJ7" s="561"/>
      <c r="NJK7" s="560"/>
      <c r="NJL7" s="767"/>
      <c r="NJM7" s="767"/>
      <c r="NJN7" s="767"/>
      <c r="NJO7" s="767"/>
      <c r="NJP7" s="767"/>
      <c r="NJQ7" s="559"/>
      <c r="NJR7" s="559"/>
      <c r="NJS7" s="560"/>
      <c r="NJT7" s="559"/>
      <c r="NJU7" s="559"/>
      <c r="NJV7" s="559"/>
      <c r="NJW7" s="560"/>
      <c r="NJX7" s="560"/>
      <c r="NJY7" s="561"/>
      <c r="NJZ7" s="560"/>
      <c r="NKA7" s="767"/>
      <c r="NKB7" s="767"/>
      <c r="NKC7" s="767"/>
      <c r="NKD7" s="767"/>
      <c r="NKE7" s="767"/>
      <c r="NKF7" s="559"/>
      <c r="NKG7" s="559"/>
      <c r="NKH7" s="560"/>
      <c r="NKI7" s="559"/>
      <c r="NKJ7" s="559"/>
      <c r="NKK7" s="559"/>
      <c r="NKL7" s="560"/>
      <c r="NKM7" s="560"/>
      <c r="NKN7" s="561"/>
      <c r="NKO7" s="560"/>
      <c r="NKP7" s="767"/>
      <c r="NKQ7" s="767"/>
      <c r="NKR7" s="767"/>
      <c r="NKS7" s="767"/>
      <c r="NKT7" s="767"/>
      <c r="NKU7" s="559"/>
      <c r="NKV7" s="559"/>
      <c r="NKW7" s="560"/>
      <c r="NKX7" s="559"/>
      <c r="NKY7" s="559"/>
      <c r="NKZ7" s="559"/>
      <c r="NLA7" s="560"/>
      <c r="NLB7" s="560"/>
      <c r="NLC7" s="561"/>
      <c r="NLD7" s="560"/>
      <c r="NLE7" s="767"/>
      <c r="NLF7" s="767"/>
      <c r="NLG7" s="767"/>
      <c r="NLH7" s="767"/>
      <c r="NLI7" s="767"/>
      <c r="NLJ7" s="559"/>
      <c r="NLK7" s="559"/>
      <c r="NLL7" s="560"/>
      <c r="NLM7" s="559"/>
      <c r="NLN7" s="559"/>
      <c r="NLO7" s="559"/>
      <c r="NLP7" s="560"/>
      <c r="NLQ7" s="560"/>
      <c r="NLR7" s="561"/>
      <c r="NLS7" s="560"/>
      <c r="NLT7" s="767"/>
      <c r="NLU7" s="767"/>
      <c r="NLV7" s="767"/>
      <c r="NLW7" s="767"/>
      <c r="NLX7" s="767"/>
      <c r="NLY7" s="559"/>
      <c r="NLZ7" s="559"/>
      <c r="NMA7" s="560"/>
      <c r="NMB7" s="559"/>
      <c r="NMC7" s="559"/>
      <c r="NMD7" s="559"/>
      <c r="NME7" s="560"/>
      <c r="NMF7" s="560"/>
      <c r="NMG7" s="561"/>
      <c r="NMH7" s="560"/>
      <c r="NMI7" s="767"/>
      <c r="NMJ7" s="767"/>
      <c r="NMK7" s="767"/>
      <c r="NML7" s="767"/>
      <c r="NMM7" s="767"/>
      <c r="NMN7" s="559"/>
      <c r="NMO7" s="559"/>
      <c r="NMP7" s="560"/>
      <c r="NMQ7" s="559"/>
      <c r="NMR7" s="559"/>
      <c r="NMS7" s="559"/>
      <c r="NMT7" s="560"/>
      <c r="NMU7" s="560"/>
      <c r="NMV7" s="561"/>
      <c r="NMW7" s="560"/>
      <c r="NMX7" s="767"/>
      <c r="NMY7" s="767"/>
      <c r="NMZ7" s="767"/>
      <c r="NNA7" s="767"/>
      <c r="NNB7" s="767"/>
      <c r="NNC7" s="559"/>
      <c r="NND7" s="559"/>
      <c r="NNE7" s="560"/>
      <c r="NNF7" s="559"/>
      <c r="NNG7" s="559"/>
      <c r="NNH7" s="559"/>
      <c r="NNI7" s="560"/>
      <c r="NNJ7" s="560"/>
      <c r="NNK7" s="561"/>
      <c r="NNL7" s="560"/>
      <c r="NNM7" s="767"/>
      <c r="NNN7" s="767"/>
      <c r="NNO7" s="767"/>
      <c r="NNP7" s="767"/>
      <c r="NNQ7" s="767"/>
      <c r="NNR7" s="559"/>
      <c r="NNS7" s="559"/>
      <c r="NNT7" s="560"/>
      <c r="NNU7" s="559"/>
      <c r="NNV7" s="559"/>
      <c r="NNW7" s="559"/>
      <c r="NNX7" s="560"/>
      <c r="NNY7" s="560"/>
      <c r="NNZ7" s="561"/>
      <c r="NOA7" s="560"/>
      <c r="NOB7" s="767"/>
      <c r="NOC7" s="767"/>
      <c r="NOD7" s="767"/>
      <c r="NOE7" s="767"/>
      <c r="NOF7" s="767"/>
      <c r="NOG7" s="559"/>
      <c r="NOH7" s="559"/>
      <c r="NOI7" s="560"/>
      <c r="NOJ7" s="559"/>
      <c r="NOK7" s="559"/>
      <c r="NOL7" s="559"/>
      <c r="NOM7" s="560"/>
      <c r="NON7" s="560"/>
      <c r="NOO7" s="561"/>
      <c r="NOP7" s="560"/>
      <c r="NOQ7" s="767"/>
      <c r="NOR7" s="767"/>
      <c r="NOS7" s="767"/>
      <c r="NOT7" s="767"/>
      <c r="NOU7" s="767"/>
      <c r="NOV7" s="559"/>
      <c r="NOW7" s="559"/>
      <c r="NOX7" s="560"/>
      <c r="NOY7" s="559"/>
      <c r="NOZ7" s="559"/>
      <c r="NPA7" s="559"/>
      <c r="NPB7" s="560"/>
      <c r="NPC7" s="560"/>
      <c r="NPD7" s="561"/>
      <c r="NPE7" s="560"/>
      <c r="NPF7" s="767"/>
      <c r="NPG7" s="767"/>
      <c r="NPH7" s="767"/>
      <c r="NPI7" s="767"/>
      <c r="NPJ7" s="767"/>
      <c r="NPK7" s="559"/>
      <c r="NPL7" s="559"/>
      <c r="NPM7" s="560"/>
      <c r="NPN7" s="559"/>
      <c r="NPO7" s="559"/>
      <c r="NPP7" s="559"/>
      <c r="NPQ7" s="560"/>
      <c r="NPR7" s="560"/>
      <c r="NPS7" s="561"/>
      <c r="NPT7" s="560"/>
      <c r="NPU7" s="767"/>
      <c r="NPV7" s="767"/>
      <c r="NPW7" s="767"/>
      <c r="NPX7" s="767"/>
      <c r="NPY7" s="767"/>
      <c r="NPZ7" s="559"/>
      <c r="NQA7" s="559"/>
      <c r="NQB7" s="560"/>
      <c r="NQC7" s="559"/>
      <c r="NQD7" s="559"/>
      <c r="NQE7" s="559"/>
      <c r="NQF7" s="560"/>
      <c r="NQG7" s="560"/>
      <c r="NQH7" s="561"/>
      <c r="NQI7" s="560"/>
      <c r="NQJ7" s="767"/>
      <c r="NQK7" s="767"/>
      <c r="NQL7" s="767"/>
      <c r="NQM7" s="767"/>
      <c r="NQN7" s="767"/>
      <c r="NQO7" s="559"/>
      <c r="NQP7" s="559"/>
      <c r="NQQ7" s="560"/>
      <c r="NQR7" s="559"/>
      <c r="NQS7" s="559"/>
      <c r="NQT7" s="559"/>
      <c r="NQU7" s="560"/>
      <c r="NQV7" s="560"/>
      <c r="NQW7" s="561"/>
      <c r="NQX7" s="560"/>
      <c r="NQY7" s="767"/>
      <c r="NQZ7" s="767"/>
      <c r="NRA7" s="767"/>
      <c r="NRB7" s="767"/>
      <c r="NRC7" s="767"/>
      <c r="NRD7" s="559"/>
      <c r="NRE7" s="559"/>
      <c r="NRF7" s="560"/>
      <c r="NRG7" s="559"/>
      <c r="NRH7" s="559"/>
      <c r="NRI7" s="559"/>
      <c r="NRJ7" s="560"/>
      <c r="NRK7" s="560"/>
      <c r="NRL7" s="561"/>
      <c r="NRM7" s="560"/>
      <c r="NRN7" s="767"/>
      <c r="NRO7" s="767"/>
      <c r="NRP7" s="767"/>
      <c r="NRQ7" s="767"/>
      <c r="NRR7" s="767"/>
      <c r="NRS7" s="559"/>
      <c r="NRT7" s="559"/>
      <c r="NRU7" s="560"/>
      <c r="NRV7" s="559"/>
      <c r="NRW7" s="559"/>
      <c r="NRX7" s="559"/>
      <c r="NRY7" s="560"/>
      <c r="NRZ7" s="560"/>
      <c r="NSA7" s="561"/>
      <c r="NSB7" s="560"/>
      <c r="NSC7" s="767"/>
      <c r="NSD7" s="767"/>
      <c r="NSE7" s="767"/>
      <c r="NSF7" s="767"/>
      <c r="NSG7" s="767"/>
      <c r="NSH7" s="559"/>
      <c r="NSI7" s="559"/>
      <c r="NSJ7" s="560"/>
      <c r="NSK7" s="559"/>
      <c r="NSL7" s="559"/>
      <c r="NSM7" s="559"/>
      <c r="NSN7" s="560"/>
      <c r="NSO7" s="560"/>
      <c r="NSP7" s="561"/>
      <c r="NSQ7" s="560"/>
      <c r="NSR7" s="767"/>
      <c r="NSS7" s="767"/>
      <c r="NST7" s="767"/>
      <c r="NSU7" s="767"/>
      <c r="NSV7" s="767"/>
      <c r="NSW7" s="559"/>
      <c r="NSX7" s="559"/>
      <c r="NSY7" s="560"/>
      <c r="NSZ7" s="559"/>
      <c r="NTA7" s="559"/>
      <c r="NTB7" s="559"/>
      <c r="NTC7" s="560"/>
      <c r="NTD7" s="560"/>
      <c r="NTE7" s="561"/>
      <c r="NTF7" s="560"/>
      <c r="NTG7" s="767"/>
      <c r="NTH7" s="767"/>
      <c r="NTI7" s="767"/>
      <c r="NTJ7" s="767"/>
      <c r="NTK7" s="767"/>
      <c r="NTL7" s="559"/>
      <c r="NTM7" s="559"/>
      <c r="NTN7" s="560"/>
      <c r="NTO7" s="559"/>
      <c r="NTP7" s="559"/>
      <c r="NTQ7" s="559"/>
      <c r="NTR7" s="560"/>
      <c r="NTS7" s="560"/>
      <c r="NTT7" s="561"/>
      <c r="NTU7" s="560"/>
      <c r="NTV7" s="767"/>
      <c r="NTW7" s="767"/>
      <c r="NTX7" s="767"/>
      <c r="NTY7" s="767"/>
      <c r="NTZ7" s="767"/>
      <c r="NUA7" s="559"/>
      <c r="NUB7" s="559"/>
      <c r="NUC7" s="560"/>
      <c r="NUD7" s="559"/>
      <c r="NUE7" s="559"/>
      <c r="NUF7" s="559"/>
      <c r="NUG7" s="560"/>
      <c r="NUH7" s="560"/>
      <c r="NUI7" s="561"/>
      <c r="NUJ7" s="560"/>
      <c r="NUK7" s="767"/>
      <c r="NUL7" s="767"/>
      <c r="NUM7" s="767"/>
      <c r="NUN7" s="767"/>
      <c r="NUO7" s="767"/>
      <c r="NUP7" s="559"/>
      <c r="NUQ7" s="559"/>
      <c r="NUR7" s="560"/>
      <c r="NUS7" s="559"/>
      <c r="NUT7" s="559"/>
      <c r="NUU7" s="559"/>
      <c r="NUV7" s="560"/>
      <c r="NUW7" s="560"/>
      <c r="NUX7" s="561"/>
      <c r="NUY7" s="560"/>
      <c r="NUZ7" s="767"/>
      <c r="NVA7" s="767"/>
      <c r="NVB7" s="767"/>
      <c r="NVC7" s="767"/>
      <c r="NVD7" s="767"/>
      <c r="NVE7" s="559"/>
      <c r="NVF7" s="559"/>
      <c r="NVG7" s="560"/>
      <c r="NVH7" s="559"/>
      <c r="NVI7" s="559"/>
      <c r="NVJ7" s="559"/>
      <c r="NVK7" s="560"/>
      <c r="NVL7" s="560"/>
      <c r="NVM7" s="561"/>
      <c r="NVN7" s="560"/>
      <c r="NVO7" s="767"/>
      <c r="NVP7" s="767"/>
      <c r="NVQ7" s="767"/>
      <c r="NVR7" s="767"/>
      <c r="NVS7" s="767"/>
      <c r="NVT7" s="559"/>
      <c r="NVU7" s="559"/>
      <c r="NVV7" s="560"/>
      <c r="NVW7" s="559"/>
      <c r="NVX7" s="559"/>
      <c r="NVY7" s="559"/>
      <c r="NVZ7" s="560"/>
      <c r="NWA7" s="560"/>
      <c r="NWB7" s="561"/>
      <c r="NWC7" s="560"/>
      <c r="NWD7" s="767"/>
      <c r="NWE7" s="767"/>
      <c r="NWF7" s="767"/>
      <c r="NWG7" s="767"/>
      <c r="NWH7" s="767"/>
      <c r="NWI7" s="559"/>
      <c r="NWJ7" s="559"/>
      <c r="NWK7" s="560"/>
      <c r="NWL7" s="559"/>
      <c r="NWM7" s="559"/>
      <c r="NWN7" s="559"/>
      <c r="NWO7" s="560"/>
      <c r="NWP7" s="560"/>
      <c r="NWQ7" s="561"/>
      <c r="NWR7" s="560"/>
      <c r="NWS7" s="767"/>
      <c r="NWT7" s="767"/>
      <c r="NWU7" s="767"/>
      <c r="NWV7" s="767"/>
      <c r="NWW7" s="767"/>
      <c r="NWX7" s="559"/>
      <c r="NWY7" s="559"/>
      <c r="NWZ7" s="560"/>
      <c r="NXA7" s="559"/>
      <c r="NXB7" s="559"/>
      <c r="NXC7" s="559"/>
      <c r="NXD7" s="560"/>
      <c r="NXE7" s="560"/>
      <c r="NXF7" s="561"/>
      <c r="NXG7" s="560"/>
      <c r="NXH7" s="767"/>
      <c r="NXI7" s="767"/>
      <c r="NXJ7" s="767"/>
      <c r="NXK7" s="767"/>
      <c r="NXL7" s="767"/>
      <c r="NXM7" s="559"/>
      <c r="NXN7" s="559"/>
      <c r="NXO7" s="560"/>
      <c r="NXP7" s="559"/>
      <c r="NXQ7" s="559"/>
      <c r="NXR7" s="559"/>
      <c r="NXS7" s="560"/>
      <c r="NXT7" s="560"/>
      <c r="NXU7" s="561"/>
      <c r="NXV7" s="560"/>
      <c r="NXW7" s="767"/>
      <c r="NXX7" s="767"/>
      <c r="NXY7" s="767"/>
      <c r="NXZ7" s="767"/>
      <c r="NYA7" s="767"/>
      <c r="NYB7" s="559"/>
      <c r="NYC7" s="559"/>
      <c r="NYD7" s="560"/>
      <c r="NYE7" s="559"/>
      <c r="NYF7" s="559"/>
      <c r="NYG7" s="559"/>
      <c r="NYH7" s="560"/>
      <c r="NYI7" s="560"/>
      <c r="NYJ7" s="561"/>
      <c r="NYK7" s="560"/>
      <c r="NYL7" s="767"/>
      <c r="NYM7" s="767"/>
      <c r="NYN7" s="767"/>
      <c r="NYO7" s="767"/>
      <c r="NYP7" s="767"/>
      <c r="NYQ7" s="559"/>
      <c r="NYR7" s="559"/>
      <c r="NYS7" s="560"/>
      <c r="NYT7" s="559"/>
      <c r="NYU7" s="559"/>
      <c r="NYV7" s="559"/>
      <c r="NYW7" s="560"/>
      <c r="NYX7" s="560"/>
      <c r="NYY7" s="561"/>
      <c r="NYZ7" s="560"/>
      <c r="NZA7" s="767"/>
      <c r="NZB7" s="767"/>
      <c r="NZC7" s="767"/>
      <c r="NZD7" s="767"/>
      <c r="NZE7" s="767"/>
      <c r="NZF7" s="559"/>
      <c r="NZG7" s="559"/>
      <c r="NZH7" s="560"/>
      <c r="NZI7" s="559"/>
      <c r="NZJ7" s="559"/>
      <c r="NZK7" s="559"/>
      <c r="NZL7" s="560"/>
      <c r="NZM7" s="560"/>
      <c r="NZN7" s="561"/>
      <c r="NZO7" s="560"/>
      <c r="NZP7" s="767"/>
      <c r="NZQ7" s="767"/>
      <c r="NZR7" s="767"/>
      <c r="NZS7" s="767"/>
      <c r="NZT7" s="767"/>
      <c r="NZU7" s="559"/>
      <c r="NZV7" s="559"/>
      <c r="NZW7" s="560"/>
      <c r="NZX7" s="559"/>
      <c r="NZY7" s="559"/>
      <c r="NZZ7" s="559"/>
      <c r="OAA7" s="560"/>
      <c r="OAB7" s="560"/>
      <c r="OAC7" s="561"/>
      <c r="OAD7" s="560"/>
      <c r="OAE7" s="767"/>
      <c r="OAF7" s="767"/>
      <c r="OAG7" s="767"/>
      <c r="OAH7" s="767"/>
      <c r="OAI7" s="767"/>
      <c r="OAJ7" s="559"/>
      <c r="OAK7" s="559"/>
      <c r="OAL7" s="560"/>
      <c r="OAM7" s="559"/>
      <c r="OAN7" s="559"/>
      <c r="OAO7" s="559"/>
      <c r="OAP7" s="560"/>
      <c r="OAQ7" s="560"/>
      <c r="OAR7" s="561"/>
      <c r="OAS7" s="560"/>
      <c r="OAT7" s="767"/>
      <c r="OAU7" s="767"/>
      <c r="OAV7" s="767"/>
      <c r="OAW7" s="767"/>
      <c r="OAX7" s="767"/>
      <c r="OAY7" s="559"/>
      <c r="OAZ7" s="559"/>
      <c r="OBA7" s="560"/>
      <c r="OBB7" s="559"/>
      <c r="OBC7" s="559"/>
      <c r="OBD7" s="559"/>
      <c r="OBE7" s="560"/>
      <c r="OBF7" s="560"/>
      <c r="OBG7" s="561"/>
      <c r="OBH7" s="560"/>
      <c r="OBI7" s="767"/>
      <c r="OBJ7" s="767"/>
      <c r="OBK7" s="767"/>
      <c r="OBL7" s="767"/>
      <c r="OBM7" s="767"/>
      <c r="OBN7" s="559"/>
      <c r="OBO7" s="559"/>
      <c r="OBP7" s="560"/>
      <c r="OBQ7" s="559"/>
      <c r="OBR7" s="559"/>
      <c r="OBS7" s="559"/>
      <c r="OBT7" s="560"/>
      <c r="OBU7" s="560"/>
      <c r="OBV7" s="561"/>
      <c r="OBW7" s="560"/>
      <c r="OBX7" s="767"/>
      <c r="OBY7" s="767"/>
      <c r="OBZ7" s="767"/>
      <c r="OCA7" s="767"/>
      <c r="OCB7" s="767"/>
      <c r="OCC7" s="559"/>
      <c r="OCD7" s="559"/>
      <c r="OCE7" s="560"/>
      <c r="OCF7" s="559"/>
      <c r="OCG7" s="559"/>
      <c r="OCH7" s="559"/>
      <c r="OCI7" s="560"/>
      <c r="OCJ7" s="560"/>
      <c r="OCK7" s="561"/>
      <c r="OCL7" s="560"/>
      <c r="OCM7" s="767"/>
      <c r="OCN7" s="767"/>
      <c r="OCO7" s="767"/>
      <c r="OCP7" s="767"/>
      <c r="OCQ7" s="767"/>
      <c r="OCR7" s="559"/>
      <c r="OCS7" s="559"/>
      <c r="OCT7" s="560"/>
      <c r="OCU7" s="559"/>
      <c r="OCV7" s="559"/>
      <c r="OCW7" s="559"/>
      <c r="OCX7" s="560"/>
      <c r="OCY7" s="560"/>
      <c r="OCZ7" s="561"/>
      <c r="ODA7" s="560"/>
      <c r="ODB7" s="767"/>
      <c r="ODC7" s="767"/>
      <c r="ODD7" s="767"/>
      <c r="ODE7" s="767"/>
      <c r="ODF7" s="767"/>
      <c r="ODG7" s="559"/>
      <c r="ODH7" s="559"/>
      <c r="ODI7" s="560"/>
      <c r="ODJ7" s="559"/>
      <c r="ODK7" s="559"/>
      <c r="ODL7" s="559"/>
      <c r="ODM7" s="560"/>
      <c r="ODN7" s="560"/>
      <c r="ODO7" s="561"/>
      <c r="ODP7" s="560"/>
      <c r="ODQ7" s="767"/>
      <c r="ODR7" s="767"/>
      <c r="ODS7" s="767"/>
      <c r="ODT7" s="767"/>
      <c r="ODU7" s="767"/>
      <c r="ODV7" s="559"/>
      <c r="ODW7" s="559"/>
      <c r="ODX7" s="560"/>
      <c r="ODY7" s="559"/>
      <c r="ODZ7" s="559"/>
      <c r="OEA7" s="559"/>
      <c r="OEB7" s="560"/>
      <c r="OEC7" s="560"/>
      <c r="OED7" s="561"/>
      <c r="OEE7" s="560"/>
      <c r="OEF7" s="767"/>
      <c r="OEG7" s="767"/>
      <c r="OEH7" s="767"/>
      <c r="OEI7" s="767"/>
      <c r="OEJ7" s="767"/>
      <c r="OEK7" s="559"/>
      <c r="OEL7" s="559"/>
      <c r="OEM7" s="560"/>
      <c r="OEN7" s="559"/>
      <c r="OEO7" s="559"/>
      <c r="OEP7" s="559"/>
      <c r="OEQ7" s="560"/>
      <c r="OER7" s="560"/>
      <c r="OES7" s="561"/>
      <c r="OET7" s="560"/>
      <c r="OEU7" s="767"/>
      <c r="OEV7" s="767"/>
      <c r="OEW7" s="767"/>
      <c r="OEX7" s="767"/>
      <c r="OEY7" s="767"/>
      <c r="OEZ7" s="559"/>
      <c r="OFA7" s="559"/>
      <c r="OFB7" s="560"/>
      <c r="OFC7" s="559"/>
      <c r="OFD7" s="559"/>
      <c r="OFE7" s="559"/>
      <c r="OFF7" s="560"/>
      <c r="OFG7" s="560"/>
      <c r="OFH7" s="561"/>
      <c r="OFI7" s="560"/>
      <c r="OFJ7" s="767"/>
      <c r="OFK7" s="767"/>
      <c r="OFL7" s="767"/>
      <c r="OFM7" s="767"/>
      <c r="OFN7" s="767"/>
      <c r="OFO7" s="559"/>
      <c r="OFP7" s="559"/>
      <c r="OFQ7" s="560"/>
      <c r="OFR7" s="559"/>
      <c r="OFS7" s="559"/>
      <c r="OFT7" s="559"/>
      <c r="OFU7" s="560"/>
      <c r="OFV7" s="560"/>
      <c r="OFW7" s="561"/>
      <c r="OFX7" s="560"/>
      <c r="OFY7" s="767"/>
      <c r="OFZ7" s="767"/>
      <c r="OGA7" s="767"/>
      <c r="OGB7" s="767"/>
      <c r="OGC7" s="767"/>
      <c r="OGD7" s="559"/>
      <c r="OGE7" s="559"/>
      <c r="OGF7" s="560"/>
      <c r="OGG7" s="559"/>
      <c r="OGH7" s="559"/>
      <c r="OGI7" s="559"/>
      <c r="OGJ7" s="560"/>
      <c r="OGK7" s="560"/>
      <c r="OGL7" s="561"/>
      <c r="OGM7" s="560"/>
      <c r="OGN7" s="767"/>
      <c r="OGO7" s="767"/>
      <c r="OGP7" s="767"/>
      <c r="OGQ7" s="767"/>
      <c r="OGR7" s="767"/>
      <c r="OGS7" s="559"/>
      <c r="OGT7" s="559"/>
      <c r="OGU7" s="560"/>
      <c r="OGV7" s="559"/>
      <c r="OGW7" s="559"/>
      <c r="OGX7" s="559"/>
      <c r="OGY7" s="560"/>
      <c r="OGZ7" s="560"/>
      <c r="OHA7" s="561"/>
      <c r="OHB7" s="560"/>
      <c r="OHC7" s="767"/>
      <c r="OHD7" s="767"/>
      <c r="OHE7" s="767"/>
      <c r="OHF7" s="767"/>
      <c r="OHG7" s="767"/>
      <c r="OHH7" s="559"/>
      <c r="OHI7" s="559"/>
      <c r="OHJ7" s="560"/>
      <c r="OHK7" s="559"/>
      <c r="OHL7" s="559"/>
      <c r="OHM7" s="559"/>
      <c r="OHN7" s="560"/>
      <c r="OHO7" s="560"/>
      <c r="OHP7" s="561"/>
      <c r="OHQ7" s="560"/>
      <c r="OHR7" s="767"/>
      <c r="OHS7" s="767"/>
      <c r="OHT7" s="767"/>
      <c r="OHU7" s="767"/>
      <c r="OHV7" s="767"/>
      <c r="OHW7" s="559"/>
      <c r="OHX7" s="559"/>
      <c r="OHY7" s="560"/>
      <c r="OHZ7" s="559"/>
      <c r="OIA7" s="559"/>
      <c r="OIB7" s="559"/>
      <c r="OIC7" s="560"/>
      <c r="OID7" s="560"/>
      <c r="OIE7" s="561"/>
      <c r="OIF7" s="560"/>
      <c r="OIG7" s="767"/>
      <c r="OIH7" s="767"/>
      <c r="OII7" s="767"/>
      <c r="OIJ7" s="767"/>
      <c r="OIK7" s="767"/>
      <c r="OIL7" s="559"/>
      <c r="OIM7" s="559"/>
      <c r="OIN7" s="560"/>
      <c r="OIO7" s="559"/>
      <c r="OIP7" s="559"/>
      <c r="OIQ7" s="559"/>
      <c r="OIR7" s="560"/>
      <c r="OIS7" s="560"/>
      <c r="OIT7" s="561"/>
      <c r="OIU7" s="560"/>
      <c r="OIV7" s="767"/>
      <c r="OIW7" s="767"/>
      <c r="OIX7" s="767"/>
      <c r="OIY7" s="767"/>
      <c r="OIZ7" s="767"/>
      <c r="OJA7" s="559"/>
      <c r="OJB7" s="559"/>
      <c r="OJC7" s="560"/>
      <c r="OJD7" s="559"/>
      <c r="OJE7" s="559"/>
      <c r="OJF7" s="559"/>
      <c r="OJG7" s="560"/>
      <c r="OJH7" s="560"/>
      <c r="OJI7" s="561"/>
      <c r="OJJ7" s="560"/>
      <c r="OJK7" s="767"/>
      <c r="OJL7" s="767"/>
      <c r="OJM7" s="767"/>
      <c r="OJN7" s="767"/>
      <c r="OJO7" s="767"/>
      <c r="OJP7" s="559"/>
      <c r="OJQ7" s="559"/>
      <c r="OJR7" s="560"/>
      <c r="OJS7" s="559"/>
      <c r="OJT7" s="559"/>
      <c r="OJU7" s="559"/>
      <c r="OJV7" s="560"/>
      <c r="OJW7" s="560"/>
      <c r="OJX7" s="561"/>
      <c r="OJY7" s="560"/>
      <c r="OJZ7" s="767"/>
      <c r="OKA7" s="767"/>
      <c r="OKB7" s="767"/>
      <c r="OKC7" s="767"/>
      <c r="OKD7" s="767"/>
      <c r="OKE7" s="559"/>
      <c r="OKF7" s="559"/>
      <c r="OKG7" s="560"/>
      <c r="OKH7" s="559"/>
      <c r="OKI7" s="559"/>
      <c r="OKJ7" s="559"/>
      <c r="OKK7" s="560"/>
      <c r="OKL7" s="560"/>
      <c r="OKM7" s="561"/>
      <c r="OKN7" s="560"/>
      <c r="OKO7" s="767"/>
      <c r="OKP7" s="767"/>
      <c r="OKQ7" s="767"/>
      <c r="OKR7" s="767"/>
      <c r="OKS7" s="767"/>
      <c r="OKT7" s="559"/>
      <c r="OKU7" s="559"/>
      <c r="OKV7" s="560"/>
      <c r="OKW7" s="559"/>
      <c r="OKX7" s="559"/>
      <c r="OKY7" s="559"/>
      <c r="OKZ7" s="560"/>
      <c r="OLA7" s="560"/>
      <c r="OLB7" s="561"/>
      <c r="OLC7" s="560"/>
      <c r="OLD7" s="767"/>
      <c r="OLE7" s="767"/>
      <c r="OLF7" s="767"/>
      <c r="OLG7" s="767"/>
      <c r="OLH7" s="767"/>
      <c r="OLI7" s="559"/>
      <c r="OLJ7" s="559"/>
      <c r="OLK7" s="560"/>
      <c r="OLL7" s="559"/>
      <c r="OLM7" s="559"/>
      <c r="OLN7" s="559"/>
      <c r="OLO7" s="560"/>
      <c r="OLP7" s="560"/>
      <c r="OLQ7" s="561"/>
      <c r="OLR7" s="560"/>
      <c r="OLS7" s="767"/>
      <c r="OLT7" s="767"/>
      <c r="OLU7" s="767"/>
      <c r="OLV7" s="767"/>
      <c r="OLW7" s="767"/>
      <c r="OLX7" s="559"/>
      <c r="OLY7" s="559"/>
      <c r="OLZ7" s="560"/>
      <c r="OMA7" s="559"/>
      <c r="OMB7" s="559"/>
      <c r="OMC7" s="559"/>
      <c r="OMD7" s="560"/>
      <c r="OME7" s="560"/>
      <c r="OMF7" s="561"/>
      <c r="OMG7" s="560"/>
      <c r="OMH7" s="767"/>
      <c r="OMI7" s="767"/>
      <c r="OMJ7" s="767"/>
      <c r="OMK7" s="767"/>
      <c r="OML7" s="767"/>
      <c r="OMM7" s="559"/>
      <c r="OMN7" s="559"/>
      <c r="OMO7" s="560"/>
      <c r="OMP7" s="559"/>
      <c r="OMQ7" s="559"/>
      <c r="OMR7" s="559"/>
      <c r="OMS7" s="560"/>
      <c r="OMT7" s="560"/>
      <c r="OMU7" s="561"/>
      <c r="OMV7" s="560"/>
      <c r="OMW7" s="767"/>
      <c r="OMX7" s="767"/>
      <c r="OMY7" s="767"/>
      <c r="OMZ7" s="767"/>
      <c r="ONA7" s="767"/>
      <c r="ONB7" s="559"/>
      <c r="ONC7" s="559"/>
      <c r="OND7" s="560"/>
      <c r="ONE7" s="559"/>
      <c r="ONF7" s="559"/>
      <c r="ONG7" s="559"/>
      <c r="ONH7" s="560"/>
      <c r="ONI7" s="560"/>
      <c r="ONJ7" s="561"/>
      <c r="ONK7" s="560"/>
      <c r="ONL7" s="767"/>
      <c r="ONM7" s="767"/>
      <c r="ONN7" s="767"/>
      <c r="ONO7" s="767"/>
      <c r="ONP7" s="767"/>
      <c r="ONQ7" s="559"/>
      <c r="ONR7" s="559"/>
      <c r="ONS7" s="560"/>
      <c r="ONT7" s="559"/>
      <c r="ONU7" s="559"/>
      <c r="ONV7" s="559"/>
      <c r="ONW7" s="560"/>
      <c r="ONX7" s="560"/>
      <c r="ONY7" s="561"/>
      <c r="ONZ7" s="560"/>
      <c r="OOA7" s="767"/>
      <c r="OOB7" s="767"/>
      <c r="OOC7" s="767"/>
      <c r="OOD7" s="767"/>
      <c r="OOE7" s="767"/>
      <c r="OOF7" s="559"/>
      <c r="OOG7" s="559"/>
      <c r="OOH7" s="560"/>
      <c r="OOI7" s="559"/>
      <c r="OOJ7" s="559"/>
      <c r="OOK7" s="559"/>
      <c r="OOL7" s="560"/>
      <c r="OOM7" s="560"/>
      <c r="OON7" s="561"/>
      <c r="OOO7" s="560"/>
      <c r="OOP7" s="767"/>
      <c r="OOQ7" s="767"/>
      <c r="OOR7" s="767"/>
      <c r="OOS7" s="767"/>
      <c r="OOT7" s="767"/>
      <c r="OOU7" s="559"/>
      <c r="OOV7" s="559"/>
      <c r="OOW7" s="560"/>
      <c r="OOX7" s="559"/>
      <c r="OOY7" s="559"/>
      <c r="OOZ7" s="559"/>
      <c r="OPA7" s="560"/>
      <c r="OPB7" s="560"/>
      <c r="OPC7" s="561"/>
      <c r="OPD7" s="560"/>
      <c r="OPE7" s="767"/>
      <c r="OPF7" s="767"/>
      <c r="OPG7" s="767"/>
      <c r="OPH7" s="767"/>
      <c r="OPI7" s="767"/>
      <c r="OPJ7" s="559"/>
      <c r="OPK7" s="559"/>
      <c r="OPL7" s="560"/>
      <c r="OPM7" s="559"/>
      <c r="OPN7" s="559"/>
      <c r="OPO7" s="559"/>
      <c r="OPP7" s="560"/>
      <c r="OPQ7" s="560"/>
      <c r="OPR7" s="561"/>
      <c r="OPS7" s="560"/>
      <c r="OPT7" s="767"/>
      <c r="OPU7" s="767"/>
      <c r="OPV7" s="767"/>
      <c r="OPW7" s="767"/>
      <c r="OPX7" s="767"/>
      <c r="OPY7" s="559"/>
      <c r="OPZ7" s="559"/>
      <c r="OQA7" s="560"/>
      <c r="OQB7" s="559"/>
      <c r="OQC7" s="559"/>
      <c r="OQD7" s="559"/>
      <c r="OQE7" s="560"/>
      <c r="OQF7" s="560"/>
      <c r="OQG7" s="561"/>
      <c r="OQH7" s="560"/>
      <c r="OQI7" s="767"/>
      <c r="OQJ7" s="767"/>
      <c r="OQK7" s="767"/>
      <c r="OQL7" s="767"/>
      <c r="OQM7" s="767"/>
      <c r="OQN7" s="559"/>
      <c r="OQO7" s="559"/>
      <c r="OQP7" s="560"/>
      <c r="OQQ7" s="559"/>
      <c r="OQR7" s="559"/>
      <c r="OQS7" s="559"/>
      <c r="OQT7" s="560"/>
      <c r="OQU7" s="560"/>
      <c r="OQV7" s="561"/>
      <c r="OQW7" s="560"/>
      <c r="OQX7" s="767"/>
      <c r="OQY7" s="767"/>
      <c r="OQZ7" s="767"/>
      <c r="ORA7" s="767"/>
      <c r="ORB7" s="767"/>
      <c r="ORC7" s="559"/>
      <c r="ORD7" s="559"/>
      <c r="ORE7" s="560"/>
      <c r="ORF7" s="559"/>
      <c r="ORG7" s="559"/>
      <c r="ORH7" s="559"/>
      <c r="ORI7" s="560"/>
      <c r="ORJ7" s="560"/>
      <c r="ORK7" s="561"/>
      <c r="ORL7" s="560"/>
      <c r="ORM7" s="767"/>
      <c r="ORN7" s="767"/>
      <c r="ORO7" s="767"/>
      <c r="ORP7" s="767"/>
      <c r="ORQ7" s="767"/>
      <c r="ORR7" s="559"/>
      <c r="ORS7" s="559"/>
      <c r="ORT7" s="560"/>
      <c r="ORU7" s="559"/>
      <c r="ORV7" s="559"/>
      <c r="ORW7" s="559"/>
      <c r="ORX7" s="560"/>
      <c r="ORY7" s="560"/>
      <c r="ORZ7" s="561"/>
      <c r="OSA7" s="560"/>
      <c r="OSB7" s="767"/>
      <c r="OSC7" s="767"/>
      <c r="OSD7" s="767"/>
      <c r="OSE7" s="767"/>
      <c r="OSF7" s="767"/>
      <c r="OSG7" s="559"/>
      <c r="OSH7" s="559"/>
      <c r="OSI7" s="560"/>
      <c r="OSJ7" s="559"/>
      <c r="OSK7" s="559"/>
      <c r="OSL7" s="559"/>
      <c r="OSM7" s="560"/>
      <c r="OSN7" s="560"/>
      <c r="OSO7" s="561"/>
      <c r="OSP7" s="560"/>
      <c r="OSQ7" s="767"/>
      <c r="OSR7" s="767"/>
      <c r="OSS7" s="767"/>
      <c r="OST7" s="767"/>
      <c r="OSU7" s="767"/>
      <c r="OSV7" s="559"/>
      <c r="OSW7" s="559"/>
      <c r="OSX7" s="560"/>
      <c r="OSY7" s="559"/>
      <c r="OSZ7" s="559"/>
      <c r="OTA7" s="559"/>
      <c r="OTB7" s="560"/>
      <c r="OTC7" s="560"/>
      <c r="OTD7" s="561"/>
      <c r="OTE7" s="560"/>
      <c r="OTF7" s="767"/>
      <c r="OTG7" s="767"/>
      <c r="OTH7" s="767"/>
      <c r="OTI7" s="767"/>
      <c r="OTJ7" s="767"/>
      <c r="OTK7" s="559"/>
      <c r="OTL7" s="559"/>
      <c r="OTM7" s="560"/>
      <c r="OTN7" s="559"/>
      <c r="OTO7" s="559"/>
      <c r="OTP7" s="559"/>
      <c r="OTQ7" s="560"/>
      <c r="OTR7" s="560"/>
      <c r="OTS7" s="561"/>
      <c r="OTT7" s="560"/>
      <c r="OTU7" s="767"/>
      <c r="OTV7" s="767"/>
      <c r="OTW7" s="767"/>
      <c r="OTX7" s="767"/>
      <c r="OTY7" s="767"/>
      <c r="OTZ7" s="559"/>
      <c r="OUA7" s="559"/>
      <c r="OUB7" s="560"/>
      <c r="OUC7" s="559"/>
      <c r="OUD7" s="559"/>
      <c r="OUE7" s="559"/>
      <c r="OUF7" s="560"/>
      <c r="OUG7" s="560"/>
      <c r="OUH7" s="561"/>
      <c r="OUI7" s="560"/>
      <c r="OUJ7" s="767"/>
      <c r="OUK7" s="767"/>
      <c r="OUL7" s="767"/>
      <c r="OUM7" s="767"/>
      <c r="OUN7" s="767"/>
      <c r="OUO7" s="559"/>
      <c r="OUP7" s="559"/>
      <c r="OUQ7" s="560"/>
      <c r="OUR7" s="559"/>
      <c r="OUS7" s="559"/>
      <c r="OUT7" s="559"/>
      <c r="OUU7" s="560"/>
      <c r="OUV7" s="560"/>
      <c r="OUW7" s="561"/>
      <c r="OUX7" s="560"/>
      <c r="OUY7" s="767"/>
      <c r="OUZ7" s="767"/>
      <c r="OVA7" s="767"/>
      <c r="OVB7" s="767"/>
      <c r="OVC7" s="767"/>
      <c r="OVD7" s="559"/>
      <c r="OVE7" s="559"/>
      <c r="OVF7" s="560"/>
      <c r="OVG7" s="559"/>
      <c r="OVH7" s="559"/>
      <c r="OVI7" s="559"/>
      <c r="OVJ7" s="560"/>
      <c r="OVK7" s="560"/>
      <c r="OVL7" s="561"/>
      <c r="OVM7" s="560"/>
      <c r="OVN7" s="767"/>
      <c r="OVO7" s="767"/>
      <c r="OVP7" s="767"/>
      <c r="OVQ7" s="767"/>
      <c r="OVR7" s="767"/>
      <c r="OVS7" s="559"/>
      <c r="OVT7" s="559"/>
      <c r="OVU7" s="560"/>
      <c r="OVV7" s="559"/>
      <c r="OVW7" s="559"/>
      <c r="OVX7" s="559"/>
      <c r="OVY7" s="560"/>
      <c r="OVZ7" s="560"/>
      <c r="OWA7" s="561"/>
      <c r="OWB7" s="560"/>
      <c r="OWC7" s="767"/>
      <c r="OWD7" s="767"/>
      <c r="OWE7" s="767"/>
      <c r="OWF7" s="767"/>
      <c r="OWG7" s="767"/>
      <c r="OWH7" s="559"/>
      <c r="OWI7" s="559"/>
      <c r="OWJ7" s="560"/>
      <c r="OWK7" s="559"/>
      <c r="OWL7" s="559"/>
      <c r="OWM7" s="559"/>
      <c r="OWN7" s="560"/>
      <c r="OWO7" s="560"/>
      <c r="OWP7" s="561"/>
      <c r="OWQ7" s="560"/>
      <c r="OWR7" s="767"/>
      <c r="OWS7" s="767"/>
      <c r="OWT7" s="767"/>
      <c r="OWU7" s="767"/>
      <c r="OWV7" s="767"/>
      <c r="OWW7" s="559"/>
      <c r="OWX7" s="559"/>
      <c r="OWY7" s="560"/>
      <c r="OWZ7" s="559"/>
      <c r="OXA7" s="559"/>
      <c r="OXB7" s="559"/>
      <c r="OXC7" s="560"/>
      <c r="OXD7" s="560"/>
      <c r="OXE7" s="561"/>
      <c r="OXF7" s="560"/>
      <c r="OXG7" s="767"/>
      <c r="OXH7" s="767"/>
      <c r="OXI7" s="767"/>
      <c r="OXJ7" s="767"/>
      <c r="OXK7" s="767"/>
      <c r="OXL7" s="559"/>
      <c r="OXM7" s="559"/>
      <c r="OXN7" s="560"/>
      <c r="OXO7" s="559"/>
      <c r="OXP7" s="559"/>
      <c r="OXQ7" s="559"/>
      <c r="OXR7" s="560"/>
      <c r="OXS7" s="560"/>
      <c r="OXT7" s="561"/>
      <c r="OXU7" s="560"/>
      <c r="OXV7" s="767"/>
      <c r="OXW7" s="767"/>
      <c r="OXX7" s="767"/>
      <c r="OXY7" s="767"/>
      <c r="OXZ7" s="767"/>
      <c r="OYA7" s="559"/>
      <c r="OYB7" s="559"/>
      <c r="OYC7" s="560"/>
      <c r="OYD7" s="559"/>
      <c r="OYE7" s="559"/>
      <c r="OYF7" s="559"/>
      <c r="OYG7" s="560"/>
      <c r="OYH7" s="560"/>
      <c r="OYI7" s="561"/>
      <c r="OYJ7" s="560"/>
      <c r="OYK7" s="767"/>
      <c r="OYL7" s="767"/>
      <c r="OYM7" s="767"/>
      <c r="OYN7" s="767"/>
      <c r="OYO7" s="767"/>
      <c r="OYP7" s="559"/>
      <c r="OYQ7" s="559"/>
      <c r="OYR7" s="560"/>
      <c r="OYS7" s="559"/>
      <c r="OYT7" s="559"/>
      <c r="OYU7" s="559"/>
      <c r="OYV7" s="560"/>
      <c r="OYW7" s="560"/>
      <c r="OYX7" s="561"/>
      <c r="OYY7" s="560"/>
      <c r="OYZ7" s="767"/>
      <c r="OZA7" s="767"/>
      <c r="OZB7" s="767"/>
      <c r="OZC7" s="767"/>
      <c r="OZD7" s="767"/>
      <c r="OZE7" s="559"/>
      <c r="OZF7" s="559"/>
      <c r="OZG7" s="560"/>
      <c r="OZH7" s="559"/>
      <c r="OZI7" s="559"/>
      <c r="OZJ7" s="559"/>
      <c r="OZK7" s="560"/>
      <c r="OZL7" s="560"/>
      <c r="OZM7" s="561"/>
      <c r="OZN7" s="560"/>
      <c r="OZO7" s="767"/>
      <c r="OZP7" s="767"/>
      <c r="OZQ7" s="767"/>
      <c r="OZR7" s="767"/>
      <c r="OZS7" s="767"/>
      <c r="OZT7" s="559"/>
      <c r="OZU7" s="559"/>
      <c r="OZV7" s="560"/>
      <c r="OZW7" s="559"/>
      <c r="OZX7" s="559"/>
      <c r="OZY7" s="559"/>
      <c r="OZZ7" s="560"/>
      <c r="PAA7" s="560"/>
      <c r="PAB7" s="561"/>
      <c r="PAC7" s="560"/>
      <c r="PAD7" s="767"/>
      <c r="PAE7" s="767"/>
      <c r="PAF7" s="767"/>
      <c r="PAG7" s="767"/>
      <c r="PAH7" s="767"/>
      <c r="PAI7" s="559"/>
      <c r="PAJ7" s="559"/>
      <c r="PAK7" s="560"/>
      <c r="PAL7" s="559"/>
      <c r="PAM7" s="559"/>
      <c r="PAN7" s="559"/>
      <c r="PAO7" s="560"/>
      <c r="PAP7" s="560"/>
      <c r="PAQ7" s="561"/>
      <c r="PAR7" s="560"/>
      <c r="PAS7" s="767"/>
      <c r="PAT7" s="767"/>
      <c r="PAU7" s="767"/>
      <c r="PAV7" s="767"/>
      <c r="PAW7" s="767"/>
      <c r="PAX7" s="559"/>
      <c r="PAY7" s="559"/>
      <c r="PAZ7" s="560"/>
      <c r="PBA7" s="559"/>
      <c r="PBB7" s="559"/>
      <c r="PBC7" s="559"/>
      <c r="PBD7" s="560"/>
      <c r="PBE7" s="560"/>
      <c r="PBF7" s="561"/>
      <c r="PBG7" s="560"/>
      <c r="PBH7" s="767"/>
      <c r="PBI7" s="767"/>
      <c r="PBJ7" s="767"/>
      <c r="PBK7" s="767"/>
      <c r="PBL7" s="767"/>
      <c r="PBM7" s="559"/>
      <c r="PBN7" s="559"/>
      <c r="PBO7" s="560"/>
      <c r="PBP7" s="559"/>
      <c r="PBQ7" s="559"/>
      <c r="PBR7" s="559"/>
      <c r="PBS7" s="560"/>
      <c r="PBT7" s="560"/>
      <c r="PBU7" s="561"/>
      <c r="PBV7" s="560"/>
      <c r="PBW7" s="767"/>
      <c r="PBX7" s="767"/>
      <c r="PBY7" s="767"/>
      <c r="PBZ7" s="767"/>
      <c r="PCA7" s="767"/>
      <c r="PCB7" s="559"/>
      <c r="PCC7" s="559"/>
      <c r="PCD7" s="560"/>
      <c r="PCE7" s="559"/>
      <c r="PCF7" s="559"/>
      <c r="PCG7" s="559"/>
      <c r="PCH7" s="560"/>
      <c r="PCI7" s="560"/>
      <c r="PCJ7" s="561"/>
      <c r="PCK7" s="560"/>
      <c r="PCL7" s="767"/>
      <c r="PCM7" s="767"/>
      <c r="PCN7" s="767"/>
      <c r="PCO7" s="767"/>
      <c r="PCP7" s="767"/>
      <c r="PCQ7" s="559"/>
      <c r="PCR7" s="559"/>
      <c r="PCS7" s="560"/>
      <c r="PCT7" s="559"/>
      <c r="PCU7" s="559"/>
      <c r="PCV7" s="559"/>
      <c r="PCW7" s="560"/>
      <c r="PCX7" s="560"/>
      <c r="PCY7" s="561"/>
      <c r="PCZ7" s="560"/>
      <c r="PDA7" s="767"/>
      <c r="PDB7" s="767"/>
      <c r="PDC7" s="767"/>
      <c r="PDD7" s="767"/>
      <c r="PDE7" s="767"/>
      <c r="PDF7" s="559"/>
      <c r="PDG7" s="559"/>
      <c r="PDH7" s="560"/>
      <c r="PDI7" s="559"/>
      <c r="PDJ7" s="559"/>
      <c r="PDK7" s="559"/>
      <c r="PDL7" s="560"/>
      <c r="PDM7" s="560"/>
      <c r="PDN7" s="561"/>
      <c r="PDO7" s="560"/>
      <c r="PDP7" s="767"/>
      <c r="PDQ7" s="767"/>
      <c r="PDR7" s="767"/>
      <c r="PDS7" s="767"/>
      <c r="PDT7" s="767"/>
      <c r="PDU7" s="559"/>
      <c r="PDV7" s="559"/>
      <c r="PDW7" s="560"/>
      <c r="PDX7" s="559"/>
      <c r="PDY7" s="559"/>
      <c r="PDZ7" s="559"/>
      <c r="PEA7" s="560"/>
      <c r="PEB7" s="560"/>
      <c r="PEC7" s="561"/>
      <c r="PED7" s="560"/>
      <c r="PEE7" s="767"/>
      <c r="PEF7" s="767"/>
      <c r="PEG7" s="767"/>
      <c r="PEH7" s="767"/>
      <c r="PEI7" s="767"/>
      <c r="PEJ7" s="559"/>
      <c r="PEK7" s="559"/>
      <c r="PEL7" s="560"/>
      <c r="PEM7" s="559"/>
      <c r="PEN7" s="559"/>
      <c r="PEO7" s="559"/>
      <c r="PEP7" s="560"/>
      <c r="PEQ7" s="560"/>
      <c r="PER7" s="561"/>
      <c r="PES7" s="560"/>
      <c r="PET7" s="767"/>
      <c r="PEU7" s="767"/>
      <c r="PEV7" s="767"/>
      <c r="PEW7" s="767"/>
      <c r="PEX7" s="767"/>
      <c r="PEY7" s="559"/>
      <c r="PEZ7" s="559"/>
      <c r="PFA7" s="560"/>
      <c r="PFB7" s="559"/>
      <c r="PFC7" s="559"/>
      <c r="PFD7" s="559"/>
      <c r="PFE7" s="560"/>
      <c r="PFF7" s="560"/>
      <c r="PFG7" s="561"/>
      <c r="PFH7" s="560"/>
      <c r="PFI7" s="767"/>
      <c r="PFJ7" s="767"/>
      <c r="PFK7" s="767"/>
      <c r="PFL7" s="767"/>
      <c r="PFM7" s="767"/>
      <c r="PFN7" s="559"/>
      <c r="PFO7" s="559"/>
      <c r="PFP7" s="560"/>
      <c r="PFQ7" s="559"/>
      <c r="PFR7" s="559"/>
      <c r="PFS7" s="559"/>
      <c r="PFT7" s="560"/>
      <c r="PFU7" s="560"/>
      <c r="PFV7" s="561"/>
      <c r="PFW7" s="560"/>
      <c r="PFX7" s="767"/>
      <c r="PFY7" s="767"/>
      <c r="PFZ7" s="767"/>
      <c r="PGA7" s="767"/>
      <c r="PGB7" s="767"/>
      <c r="PGC7" s="559"/>
      <c r="PGD7" s="559"/>
      <c r="PGE7" s="560"/>
      <c r="PGF7" s="559"/>
      <c r="PGG7" s="559"/>
      <c r="PGH7" s="559"/>
      <c r="PGI7" s="560"/>
      <c r="PGJ7" s="560"/>
      <c r="PGK7" s="561"/>
      <c r="PGL7" s="560"/>
      <c r="PGM7" s="767"/>
      <c r="PGN7" s="767"/>
      <c r="PGO7" s="767"/>
      <c r="PGP7" s="767"/>
      <c r="PGQ7" s="767"/>
      <c r="PGR7" s="559"/>
      <c r="PGS7" s="559"/>
      <c r="PGT7" s="560"/>
      <c r="PGU7" s="559"/>
      <c r="PGV7" s="559"/>
      <c r="PGW7" s="559"/>
      <c r="PGX7" s="560"/>
      <c r="PGY7" s="560"/>
      <c r="PGZ7" s="561"/>
      <c r="PHA7" s="560"/>
      <c r="PHB7" s="767"/>
      <c r="PHC7" s="767"/>
      <c r="PHD7" s="767"/>
      <c r="PHE7" s="767"/>
      <c r="PHF7" s="767"/>
      <c r="PHG7" s="559"/>
      <c r="PHH7" s="559"/>
      <c r="PHI7" s="560"/>
      <c r="PHJ7" s="559"/>
      <c r="PHK7" s="559"/>
      <c r="PHL7" s="559"/>
      <c r="PHM7" s="560"/>
      <c r="PHN7" s="560"/>
      <c r="PHO7" s="561"/>
      <c r="PHP7" s="560"/>
      <c r="PHQ7" s="767"/>
      <c r="PHR7" s="767"/>
      <c r="PHS7" s="767"/>
      <c r="PHT7" s="767"/>
      <c r="PHU7" s="767"/>
      <c r="PHV7" s="559"/>
      <c r="PHW7" s="559"/>
      <c r="PHX7" s="560"/>
      <c r="PHY7" s="559"/>
      <c r="PHZ7" s="559"/>
      <c r="PIA7" s="559"/>
      <c r="PIB7" s="560"/>
      <c r="PIC7" s="560"/>
      <c r="PID7" s="561"/>
      <c r="PIE7" s="560"/>
      <c r="PIF7" s="767"/>
      <c r="PIG7" s="767"/>
      <c r="PIH7" s="767"/>
      <c r="PII7" s="767"/>
      <c r="PIJ7" s="767"/>
      <c r="PIK7" s="559"/>
      <c r="PIL7" s="559"/>
      <c r="PIM7" s="560"/>
      <c r="PIN7" s="559"/>
      <c r="PIO7" s="559"/>
      <c r="PIP7" s="559"/>
      <c r="PIQ7" s="560"/>
      <c r="PIR7" s="560"/>
      <c r="PIS7" s="561"/>
      <c r="PIT7" s="560"/>
      <c r="PIU7" s="767"/>
      <c r="PIV7" s="767"/>
      <c r="PIW7" s="767"/>
      <c r="PIX7" s="767"/>
      <c r="PIY7" s="767"/>
      <c r="PIZ7" s="559"/>
      <c r="PJA7" s="559"/>
      <c r="PJB7" s="560"/>
      <c r="PJC7" s="559"/>
      <c r="PJD7" s="559"/>
      <c r="PJE7" s="559"/>
      <c r="PJF7" s="560"/>
      <c r="PJG7" s="560"/>
      <c r="PJH7" s="561"/>
      <c r="PJI7" s="560"/>
      <c r="PJJ7" s="767"/>
      <c r="PJK7" s="767"/>
      <c r="PJL7" s="767"/>
      <c r="PJM7" s="767"/>
      <c r="PJN7" s="767"/>
      <c r="PJO7" s="559"/>
      <c r="PJP7" s="559"/>
      <c r="PJQ7" s="560"/>
      <c r="PJR7" s="559"/>
      <c r="PJS7" s="559"/>
      <c r="PJT7" s="559"/>
      <c r="PJU7" s="560"/>
      <c r="PJV7" s="560"/>
      <c r="PJW7" s="561"/>
      <c r="PJX7" s="560"/>
      <c r="PJY7" s="767"/>
      <c r="PJZ7" s="767"/>
      <c r="PKA7" s="767"/>
      <c r="PKB7" s="767"/>
      <c r="PKC7" s="767"/>
      <c r="PKD7" s="559"/>
      <c r="PKE7" s="559"/>
      <c r="PKF7" s="560"/>
      <c r="PKG7" s="559"/>
      <c r="PKH7" s="559"/>
      <c r="PKI7" s="559"/>
      <c r="PKJ7" s="560"/>
      <c r="PKK7" s="560"/>
      <c r="PKL7" s="561"/>
      <c r="PKM7" s="560"/>
      <c r="PKN7" s="767"/>
      <c r="PKO7" s="767"/>
      <c r="PKP7" s="767"/>
      <c r="PKQ7" s="767"/>
      <c r="PKR7" s="767"/>
      <c r="PKS7" s="559"/>
      <c r="PKT7" s="559"/>
      <c r="PKU7" s="560"/>
      <c r="PKV7" s="559"/>
      <c r="PKW7" s="559"/>
      <c r="PKX7" s="559"/>
      <c r="PKY7" s="560"/>
      <c r="PKZ7" s="560"/>
      <c r="PLA7" s="561"/>
      <c r="PLB7" s="560"/>
      <c r="PLC7" s="767"/>
      <c r="PLD7" s="767"/>
      <c r="PLE7" s="767"/>
      <c r="PLF7" s="767"/>
      <c r="PLG7" s="767"/>
      <c r="PLH7" s="559"/>
      <c r="PLI7" s="559"/>
      <c r="PLJ7" s="560"/>
      <c r="PLK7" s="559"/>
      <c r="PLL7" s="559"/>
      <c r="PLM7" s="559"/>
      <c r="PLN7" s="560"/>
      <c r="PLO7" s="560"/>
      <c r="PLP7" s="561"/>
      <c r="PLQ7" s="560"/>
      <c r="PLR7" s="767"/>
      <c r="PLS7" s="767"/>
      <c r="PLT7" s="767"/>
      <c r="PLU7" s="767"/>
      <c r="PLV7" s="767"/>
      <c r="PLW7" s="559"/>
      <c r="PLX7" s="559"/>
      <c r="PLY7" s="560"/>
      <c r="PLZ7" s="559"/>
      <c r="PMA7" s="559"/>
      <c r="PMB7" s="559"/>
      <c r="PMC7" s="560"/>
      <c r="PMD7" s="560"/>
      <c r="PME7" s="561"/>
      <c r="PMF7" s="560"/>
      <c r="PMG7" s="767"/>
      <c r="PMH7" s="767"/>
      <c r="PMI7" s="767"/>
      <c r="PMJ7" s="767"/>
      <c r="PMK7" s="767"/>
      <c r="PML7" s="559"/>
      <c r="PMM7" s="559"/>
      <c r="PMN7" s="560"/>
      <c r="PMO7" s="559"/>
      <c r="PMP7" s="559"/>
      <c r="PMQ7" s="559"/>
      <c r="PMR7" s="560"/>
      <c r="PMS7" s="560"/>
      <c r="PMT7" s="561"/>
      <c r="PMU7" s="560"/>
      <c r="PMV7" s="767"/>
      <c r="PMW7" s="767"/>
      <c r="PMX7" s="767"/>
      <c r="PMY7" s="767"/>
      <c r="PMZ7" s="767"/>
      <c r="PNA7" s="559"/>
      <c r="PNB7" s="559"/>
      <c r="PNC7" s="560"/>
      <c r="PND7" s="559"/>
      <c r="PNE7" s="559"/>
      <c r="PNF7" s="559"/>
      <c r="PNG7" s="560"/>
      <c r="PNH7" s="560"/>
      <c r="PNI7" s="561"/>
      <c r="PNJ7" s="560"/>
      <c r="PNK7" s="767"/>
      <c r="PNL7" s="767"/>
      <c r="PNM7" s="767"/>
      <c r="PNN7" s="767"/>
      <c r="PNO7" s="767"/>
      <c r="PNP7" s="559"/>
      <c r="PNQ7" s="559"/>
      <c r="PNR7" s="560"/>
      <c r="PNS7" s="559"/>
      <c r="PNT7" s="559"/>
      <c r="PNU7" s="559"/>
      <c r="PNV7" s="560"/>
      <c r="PNW7" s="560"/>
      <c r="PNX7" s="561"/>
      <c r="PNY7" s="560"/>
      <c r="PNZ7" s="767"/>
      <c r="POA7" s="767"/>
      <c r="POB7" s="767"/>
      <c r="POC7" s="767"/>
      <c r="POD7" s="767"/>
      <c r="POE7" s="559"/>
      <c r="POF7" s="559"/>
      <c r="POG7" s="560"/>
      <c r="POH7" s="559"/>
      <c r="POI7" s="559"/>
      <c r="POJ7" s="559"/>
      <c r="POK7" s="560"/>
      <c r="POL7" s="560"/>
      <c r="POM7" s="561"/>
      <c r="PON7" s="560"/>
      <c r="POO7" s="767"/>
      <c r="POP7" s="767"/>
      <c r="POQ7" s="767"/>
      <c r="POR7" s="767"/>
      <c r="POS7" s="767"/>
      <c r="POT7" s="559"/>
      <c r="POU7" s="559"/>
      <c r="POV7" s="560"/>
      <c r="POW7" s="559"/>
      <c r="POX7" s="559"/>
      <c r="POY7" s="559"/>
      <c r="POZ7" s="560"/>
      <c r="PPA7" s="560"/>
      <c r="PPB7" s="561"/>
      <c r="PPC7" s="560"/>
      <c r="PPD7" s="767"/>
      <c r="PPE7" s="767"/>
      <c r="PPF7" s="767"/>
      <c r="PPG7" s="767"/>
      <c r="PPH7" s="767"/>
      <c r="PPI7" s="559"/>
      <c r="PPJ7" s="559"/>
      <c r="PPK7" s="560"/>
      <c r="PPL7" s="559"/>
      <c r="PPM7" s="559"/>
      <c r="PPN7" s="559"/>
      <c r="PPO7" s="560"/>
      <c r="PPP7" s="560"/>
      <c r="PPQ7" s="561"/>
      <c r="PPR7" s="560"/>
      <c r="PPS7" s="767"/>
      <c r="PPT7" s="767"/>
      <c r="PPU7" s="767"/>
      <c r="PPV7" s="767"/>
      <c r="PPW7" s="767"/>
      <c r="PPX7" s="559"/>
      <c r="PPY7" s="559"/>
      <c r="PPZ7" s="560"/>
      <c r="PQA7" s="559"/>
      <c r="PQB7" s="559"/>
      <c r="PQC7" s="559"/>
      <c r="PQD7" s="560"/>
      <c r="PQE7" s="560"/>
      <c r="PQF7" s="561"/>
      <c r="PQG7" s="560"/>
      <c r="PQH7" s="767"/>
      <c r="PQI7" s="767"/>
      <c r="PQJ7" s="767"/>
      <c r="PQK7" s="767"/>
      <c r="PQL7" s="767"/>
      <c r="PQM7" s="559"/>
      <c r="PQN7" s="559"/>
      <c r="PQO7" s="560"/>
      <c r="PQP7" s="559"/>
      <c r="PQQ7" s="559"/>
      <c r="PQR7" s="559"/>
      <c r="PQS7" s="560"/>
      <c r="PQT7" s="560"/>
      <c r="PQU7" s="561"/>
      <c r="PQV7" s="560"/>
      <c r="PQW7" s="767"/>
      <c r="PQX7" s="767"/>
      <c r="PQY7" s="767"/>
      <c r="PQZ7" s="767"/>
      <c r="PRA7" s="767"/>
      <c r="PRB7" s="559"/>
      <c r="PRC7" s="559"/>
      <c r="PRD7" s="560"/>
      <c r="PRE7" s="559"/>
      <c r="PRF7" s="559"/>
      <c r="PRG7" s="559"/>
      <c r="PRH7" s="560"/>
      <c r="PRI7" s="560"/>
      <c r="PRJ7" s="561"/>
      <c r="PRK7" s="560"/>
      <c r="PRL7" s="767"/>
      <c r="PRM7" s="767"/>
      <c r="PRN7" s="767"/>
      <c r="PRO7" s="767"/>
      <c r="PRP7" s="767"/>
      <c r="PRQ7" s="559"/>
      <c r="PRR7" s="559"/>
      <c r="PRS7" s="560"/>
      <c r="PRT7" s="559"/>
      <c r="PRU7" s="559"/>
      <c r="PRV7" s="559"/>
      <c r="PRW7" s="560"/>
      <c r="PRX7" s="560"/>
      <c r="PRY7" s="561"/>
      <c r="PRZ7" s="560"/>
      <c r="PSA7" s="767"/>
      <c r="PSB7" s="767"/>
      <c r="PSC7" s="767"/>
      <c r="PSD7" s="767"/>
      <c r="PSE7" s="767"/>
      <c r="PSF7" s="559"/>
      <c r="PSG7" s="559"/>
      <c r="PSH7" s="560"/>
      <c r="PSI7" s="559"/>
      <c r="PSJ7" s="559"/>
      <c r="PSK7" s="559"/>
      <c r="PSL7" s="560"/>
      <c r="PSM7" s="560"/>
      <c r="PSN7" s="561"/>
      <c r="PSO7" s="560"/>
      <c r="PSP7" s="767"/>
      <c r="PSQ7" s="767"/>
      <c r="PSR7" s="767"/>
      <c r="PSS7" s="767"/>
      <c r="PST7" s="767"/>
      <c r="PSU7" s="559"/>
      <c r="PSV7" s="559"/>
      <c r="PSW7" s="560"/>
      <c r="PSX7" s="559"/>
      <c r="PSY7" s="559"/>
      <c r="PSZ7" s="559"/>
      <c r="PTA7" s="560"/>
      <c r="PTB7" s="560"/>
      <c r="PTC7" s="561"/>
      <c r="PTD7" s="560"/>
      <c r="PTE7" s="767"/>
      <c r="PTF7" s="767"/>
      <c r="PTG7" s="767"/>
      <c r="PTH7" s="767"/>
      <c r="PTI7" s="767"/>
      <c r="PTJ7" s="559"/>
      <c r="PTK7" s="559"/>
      <c r="PTL7" s="560"/>
      <c r="PTM7" s="559"/>
      <c r="PTN7" s="559"/>
      <c r="PTO7" s="559"/>
      <c r="PTP7" s="560"/>
      <c r="PTQ7" s="560"/>
      <c r="PTR7" s="561"/>
      <c r="PTS7" s="560"/>
      <c r="PTT7" s="767"/>
      <c r="PTU7" s="767"/>
      <c r="PTV7" s="767"/>
      <c r="PTW7" s="767"/>
      <c r="PTX7" s="767"/>
      <c r="PTY7" s="559"/>
      <c r="PTZ7" s="559"/>
      <c r="PUA7" s="560"/>
      <c r="PUB7" s="559"/>
      <c r="PUC7" s="559"/>
      <c r="PUD7" s="559"/>
      <c r="PUE7" s="560"/>
      <c r="PUF7" s="560"/>
      <c r="PUG7" s="561"/>
      <c r="PUH7" s="560"/>
      <c r="PUI7" s="767"/>
      <c r="PUJ7" s="767"/>
      <c r="PUK7" s="767"/>
      <c r="PUL7" s="767"/>
      <c r="PUM7" s="767"/>
      <c r="PUN7" s="559"/>
      <c r="PUO7" s="559"/>
      <c r="PUP7" s="560"/>
      <c r="PUQ7" s="559"/>
      <c r="PUR7" s="559"/>
      <c r="PUS7" s="559"/>
      <c r="PUT7" s="560"/>
      <c r="PUU7" s="560"/>
      <c r="PUV7" s="561"/>
      <c r="PUW7" s="560"/>
      <c r="PUX7" s="767"/>
      <c r="PUY7" s="767"/>
      <c r="PUZ7" s="767"/>
      <c r="PVA7" s="767"/>
      <c r="PVB7" s="767"/>
      <c r="PVC7" s="559"/>
      <c r="PVD7" s="559"/>
      <c r="PVE7" s="560"/>
      <c r="PVF7" s="559"/>
      <c r="PVG7" s="559"/>
      <c r="PVH7" s="559"/>
      <c r="PVI7" s="560"/>
      <c r="PVJ7" s="560"/>
      <c r="PVK7" s="561"/>
      <c r="PVL7" s="560"/>
      <c r="PVM7" s="767"/>
      <c r="PVN7" s="767"/>
      <c r="PVO7" s="767"/>
      <c r="PVP7" s="767"/>
      <c r="PVQ7" s="767"/>
      <c r="PVR7" s="559"/>
      <c r="PVS7" s="559"/>
      <c r="PVT7" s="560"/>
      <c r="PVU7" s="559"/>
      <c r="PVV7" s="559"/>
      <c r="PVW7" s="559"/>
      <c r="PVX7" s="560"/>
      <c r="PVY7" s="560"/>
      <c r="PVZ7" s="561"/>
      <c r="PWA7" s="560"/>
      <c r="PWB7" s="767"/>
      <c r="PWC7" s="767"/>
      <c r="PWD7" s="767"/>
      <c r="PWE7" s="767"/>
      <c r="PWF7" s="767"/>
      <c r="PWG7" s="559"/>
      <c r="PWH7" s="559"/>
      <c r="PWI7" s="560"/>
      <c r="PWJ7" s="559"/>
      <c r="PWK7" s="559"/>
      <c r="PWL7" s="559"/>
      <c r="PWM7" s="560"/>
      <c r="PWN7" s="560"/>
      <c r="PWO7" s="561"/>
      <c r="PWP7" s="560"/>
      <c r="PWQ7" s="767"/>
      <c r="PWR7" s="767"/>
      <c r="PWS7" s="767"/>
      <c r="PWT7" s="767"/>
      <c r="PWU7" s="767"/>
      <c r="PWV7" s="559"/>
      <c r="PWW7" s="559"/>
      <c r="PWX7" s="560"/>
      <c r="PWY7" s="559"/>
      <c r="PWZ7" s="559"/>
      <c r="PXA7" s="559"/>
      <c r="PXB7" s="560"/>
      <c r="PXC7" s="560"/>
      <c r="PXD7" s="561"/>
      <c r="PXE7" s="560"/>
      <c r="PXF7" s="767"/>
      <c r="PXG7" s="767"/>
      <c r="PXH7" s="767"/>
      <c r="PXI7" s="767"/>
      <c r="PXJ7" s="767"/>
      <c r="PXK7" s="559"/>
      <c r="PXL7" s="559"/>
      <c r="PXM7" s="560"/>
      <c r="PXN7" s="559"/>
      <c r="PXO7" s="559"/>
      <c r="PXP7" s="559"/>
      <c r="PXQ7" s="560"/>
      <c r="PXR7" s="560"/>
      <c r="PXS7" s="561"/>
      <c r="PXT7" s="560"/>
      <c r="PXU7" s="767"/>
      <c r="PXV7" s="767"/>
      <c r="PXW7" s="767"/>
      <c r="PXX7" s="767"/>
      <c r="PXY7" s="767"/>
      <c r="PXZ7" s="559"/>
      <c r="PYA7" s="559"/>
      <c r="PYB7" s="560"/>
      <c r="PYC7" s="559"/>
      <c r="PYD7" s="559"/>
      <c r="PYE7" s="559"/>
      <c r="PYF7" s="560"/>
      <c r="PYG7" s="560"/>
      <c r="PYH7" s="561"/>
      <c r="PYI7" s="560"/>
      <c r="PYJ7" s="767"/>
      <c r="PYK7" s="767"/>
      <c r="PYL7" s="767"/>
      <c r="PYM7" s="767"/>
      <c r="PYN7" s="767"/>
      <c r="PYO7" s="559"/>
      <c r="PYP7" s="559"/>
      <c r="PYQ7" s="560"/>
      <c r="PYR7" s="559"/>
      <c r="PYS7" s="559"/>
      <c r="PYT7" s="559"/>
      <c r="PYU7" s="560"/>
      <c r="PYV7" s="560"/>
      <c r="PYW7" s="561"/>
      <c r="PYX7" s="560"/>
      <c r="PYY7" s="767"/>
      <c r="PYZ7" s="767"/>
      <c r="PZA7" s="767"/>
      <c r="PZB7" s="767"/>
      <c r="PZC7" s="767"/>
      <c r="PZD7" s="559"/>
      <c r="PZE7" s="559"/>
      <c r="PZF7" s="560"/>
      <c r="PZG7" s="559"/>
      <c r="PZH7" s="559"/>
      <c r="PZI7" s="559"/>
      <c r="PZJ7" s="560"/>
      <c r="PZK7" s="560"/>
      <c r="PZL7" s="561"/>
      <c r="PZM7" s="560"/>
      <c r="PZN7" s="767"/>
      <c r="PZO7" s="767"/>
      <c r="PZP7" s="767"/>
      <c r="PZQ7" s="767"/>
      <c r="PZR7" s="767"/>
      <c r="PZS7" s="559"/>
      <c r="PZT7" s="559"/>
      <c r="PZU7" s="560"/>
      <c r="PZV7" s="559"/>
      <c r="PZW7" s="559"/>
      <c r="PZX7" s="559"/>
      <c r="PZY7" s="560"/>
      <c r="PZZ7" s="560"/>
      <c r="QAA7" s="561"/>
      <c r="QAB7" s="560"/>
      <c r="QAC7" s="767"/>
      <c r="QAD7" s="767"/>
      <c r="QAE7" s="767"/>
      <c r="QAF7" s="767"/>
      <c r="QAG7" s="767"/>
      <c r="QAH7" s="559"/>
      <c r="QAI7" s="559"/>
      <c r="QAJ7" s="560"/>
      <c r="QAK7" s="559"/>
      <c r="QAL7" s="559"/>
      <c r="QAM7" s="559"/>
      <c r="QAN7" s="560"/>
      <c r="QAO7" s="560"/>
      <c r="QAP7" s="561"/>
      <c r="QAQ7" s="560"/>
      <c r="QAR7" s="767"/>
      <c r="QAS7" s="767"/>
      <c r="QAT7" s="767"/>
      <c r="QAU7" s="767"/>
      <c r="QAV7" s="767"/>
      <c r="QAW7" s="559"/>
      <c r="QAX7" s="559"/>
      <c r="QAY7" s="560"/>
      <c r="QAZ7" s="559"/>
      <c r="QBA7" s="559"/>
      <c r="QBB7" s="559"/>
      <c r="QBC7" s="560"/>
      <c r="QBD7" s="560"/>
      <c r="QBE7" s="561"/>
      <c r="QBF7" s="560"/>
      <c r="QBG7" s="767"/>
      <c r="QBH7" s="767"/>
      <c r="QBI7" s="767"/>
      <c r="QBJ7" s="767"/>
      <c r="QBK7" s="767"/>
      <c r="QBL7" s="559"/>
      <c r="QBM7" s="559"/>
      <c r="QBN7" s="560"/>
      <c r="QBO7" s="559"/>
      <c r="QBP7" s="559"/>
      <c r="QBQ7" s="559"/>
      <c r="QBR7" s="560"/>
      <c r="QBS7" s="560"/>
      <c r="QBT7" s="561"/>
      <c r="QBU7" s="560"/>
      <c r="QBV7" s="767"/>
      <c r="QBW7" s="767"/>
      <c r="QBX7" s="767"/>
      <c r="QBY7" s="767"/>
      <c r="QBZ7" s="767"/>
      <c r="QCA7" s="559"/>
      <c r="QCB7" s="559"/>
      <c r="QCC7" s="560"/>
      <c r="QCD7" s="559"/>
      <c r="QCE7" s="559"/>
      <c r="QCF7" s="559"/>
      <c r="QCG7" s="560"/>
      <c r="QCH7" s="560"/>
      <c r="QCI7" s="561"/>
      <c r="QCJ7" s="560"/>
      <c r="QCK7" s="767"/>
      <c r="QCL7" s="767"/>
      <c r="QCM7" s="767"/>
      <c r="QCN7" s="767"/>
      <c r="QCO7" s="767"/>
      <c r="QCP7" s="559"/>
      <c r="QCQ7" s="559"/>
      <c r="QCR7" s="560"/>
      <c r="QCS7" s="559"/>
      <c r="QCT7" s="559"/>
      <c r="QCU7" s="559"/>
      <c r="QCV7" s="560"/>
      <c r="QCW7" s="560"/>
      <c r="QCX7" s="561"/>
      <c r="QCY7" s="560"/>
      <c r="QCZ7" s="767"/>
      <c r="QDA7" s="767"/>
      <c r="QDB7" s="767"/>
      <c r="QDC7" s="767"/>
      <c r="QDD7" s="767"/>
      <c r="QDE7" s="559"/>
      <c r="QDF7" s="559"/>
      <c r="QDG7" s="560"/>
      <c r="QDH7" s="559"/>
      <c r="QDI7" s="559"/>
      <c r="QDJ7" s="559"/>
      <c r="QDK7" s="560"/>
      <c r="QDL7" s="560"/>
      <c r="QDM7" s="561"/>
      <c r="QDN7" s="560"/>
      <c r="QDO7" s="767"/>
      <c r="QDP7" s="767"/>
      <c r="QDQ7" s="767"/>
      <c r="QDR7" s="767"/>
      <c r="QDS7" s="767"/>
      <c r="QDT7" s="559"/>
      <c r="QDU7" s="559"/>
      <c r="QDV7" s="560"/>
      <c r="QDW7" s="559"/>
      <c r="QDX7" s="559"/>
      <c r="QDY7" s="559"/>
      <c r="QDZ7" s="560"/>
      <c r="QEA7" s="560"/>
      <c r="QEB7" s="561"/>
      <c r="QEC7" s="560"/>
      <c r="QED7" s="767"/>
      <c r="QEE7" s="767"/>
      <c r="QEF7" s="767"/>
      <c r="QEG7" s="767"/>
      <c r="QEH7" s="767"/>
      <c r="QEI7" s="559"/>
      <c r="QEJ7" s="559"/>
      <c r="QEK7" s="560"/>
      <c r="QEL7" s="559"/>
      <c r="QEM7" s="559"/>
      <c r="QEN7" s="559"/>
      <c r="QEO7" s="560"/>
      <c r="QEP7" s="560"/>
      <c r="QEQ7" s="561"/>
      <c r="QER7" s="560"/>
      <c r="QES7" s="767"/>
      <c r="QET7" s="767"/>
      <c r="QEU7" s="767"/>
      <c r="QEV7" s="767"/>
      <c r="QEW7" s="767"/>
      <c r="QEX7" s="559"/>
      <c r="QEY7" s="559"/>
      <c r="QEZ7" s="560"/>
      <c r="QFA7" s="559"/>
      <c r="QFB7" s="559"/>
      <c r="QFC7" s="559"/>
      <c r="QFD7" s="560"/>
      <c r="QFE7" s="560"/>
      <c r="QFF7" s="561"/>
      <c r="QFG7" s="560"/>
      <c r="QFH7" s="767"/>
      <c r="QFI7" s="767"/>
      <c r="QFJ7" s="767"/>
      <c r="QFK7" s="767"/>
      <c r="QFL7" s="767"/>
      <c r="QFM7" s="559"/>
      <c r="QFN7" s="559"/>
      <c r="QFO7" s="560"/>
      <c r="QFP7" s="559"/>
      <c r="QFQ7" s="559"/>
      <c r="QFR7" s="559"/>
      <c r="QFS7" s="560"/>
      <c r="QFT7" s="560"/>
      <c r="QFU7" s="561"/>
      <c r="QFV7" s="560"/>
      <c r="QFW7" s="767"/>
      <c r="QFX7" s="767"/>
      <c r="QFY7" s="767"/>
      <c r="QFZ7" s="767"/>
      <c r="QGA7" s="767"/>
      <c r="QGB7" s="559"/>
      <c r="QGC7" s="559"/>
      <c r="QGD7" s="560"/>
      <c r="QGE7" s="559"/>
      <c r="QGF7" s="559"/>
      <c r="QGG7" s="559"/>
      <c r="QGH7" s="560"/>
      <c r="QGI7" s="560"/>
      <c r="QGJ7" s="561"/>
      <c r="QGK7" s="560"/>
      <c r="QGL7" s="767"/>
      <c r="QGM7" s="767"/>
      <c r="QGN7" s="767"/>
      <c r="QGO7" s="767"/>
      <c r="QGP7" s="767"/>
      <c r="QGQ7" s="559"/>
      <c r="QGR7" s="559"/>
      <c r="QGS7" s="560"/>
      <c r="QGT7" s="559"/>
      <c r="QGU7" s="559"/>
      <c r="QGV7" s="559"/>
      <c r="QGW7" s="560"/>
      <c r="QGX7" s="560"/>
      <c r="QGY7" s="561"/>
      <c r="QGZ7" s="560"/>
      <c r="QHA7" s="767"/>
      <c r="QHB7" s="767"/>
      <c r="QHC7" s="767"/>
      <c r="QHD7" s="767"/>
      <c r="QHE7" s="767"/>
      <c r="QHF7" s="559"/>
      <c r="QHG7" s="559"/>
      <c r="QHH7" s="560"/>
      <c r="QHI7" s="559"/>
      <c r="QHJ7" s="559"/>
      <c r="QHK7" s="559"/>
      <c r="QHL7" s="560"/>
      <c r="QHM7" s="560"/>
      <c r="QHN7" s="561"/>
      <c r="QHO7" s="560"/>
      <c r="QHP7" s="767"/>
      <c r="QHQ7" s="767"/>
      <c r="QHR7" s="767"/>
      <c r="QHS7" s="767"/>
      <c r="QHT7" s="767"/>
      <c r="QHU7" s="559"/>
      <c r="QHV7" s="559"/>
      <c r="QHW7" s="560"/>
      <c r="QHX7" s="559"/>
      <c r="QHY7" s="559"/>
      <c r="QHZ7" s="559"/>
      <c r="QIA7" s="560"/>
      <c r="QIB7" s="560"/>
      <c r="QIC7" s="561"/>
      <c r="QID7" s="560"/>
      <c r="QIE7" s="767"/>
      <c r="QIF7" s="767"/>
      <c r="QIG7" s="767"/>
      <c r="QIH7" s="767"/>
      <c r="QII7" s="767"/>
      <c r="QIJ7" s="559"/>
      <c r="QIK7" s="559"/>
      <c r="QIL7" s="560"/>
      <c r="QIM7" s="559"/>
      <c r="QIN7" s="559"/>
      <c r="QIO7" s="559"/>
      <c r="QIP7" s="560"/>
      <c r="QIQ7" s="560"/>
      <c r="QIR7" s="561"/>
      <c r="QIS7" s="560"/>
      <c r="QIT7" s="767"/>
      <c r="QIU7" s="767"/>
      <c r="QIV7" s="767"/>
      <c r="QIW7" s="767"/>
      <c r="QIX7" s="767"/>
      <c r="QIY7" s="559"/>
      <c r="QIZ7" s="559"/>
      <c r="QJA7" s="560"/>
      <c r="QJB7" s="559"/>
      <c r="QJC7" s="559"/>
      <c r="QJD7" s="559"/>
      <c r="QJE7" s="560"/>
      <c r="QJF7" s="560"/>
      <c r="QJG7" s="561"/>
      <c r="QJH7" s="560"/>
      <c r="QJI7" s="767"/>
      <c r="QJJ7" s="767"/>
      <c r="QJK7" s="767"/>
      <c r="QJL7" s="767"/>
      <c r="QJM7" s="767"/>
      <c r="QJN7" s="559"/>
      <c r="QJO7" s="559"/>
      <c r="QJP7" s="560"/>
      <c r="QJQ7" s="559"/>
      <c r="QJR7" s="559"/>
      <c r="QJS7" s="559"/>
      <c r="QJT7" s="560"/>
      <c r="QJU7" s="560"/>
      <c r="QJV7" s="561"/>
      <c r="QJW7" s="560"/>
      <c r="QJX7" s="767"/>
      <c r="QJY7" s="767"/>
      <c r="QJZ7" s="767"/>
      <c r="QKA7" s="767"/>
      <c r="QKB7" s="767"/>
      <c r="QKC7" s="559"/>
      <c r="QKD7" s="559"/>
      <c r="QKE7" s="560"/>
      <c r="QKF7" s="559"/>
      <c r="QKG7" s="559"/>
      <c r="QKH7" s="559"/>
      <c r="QKI7" s="560"/>
      <c r="QKJ7" s="560"/>
      <c r="QKK7" s="561"/>
      <c r="QKL7" s="560"/>
      <c r="QKM7" s="767"/>
      <c r="QKN7" s="767"/>
      <c r="QKO7" s="767"/>
      <c r="QKP7" s="767"/>
      <c r="QKQ7" s="767"/>
      <c r="QKR7" s="559"/>
      <c r="QKS7" s="559"/>
      <c r="QKT7" s="560"/>
      <c r="QKU7" s="559"/>
      <c r="QKV7" s="559"/>
      <c r="QKW7" s="559"/>
      <c r="QKX7" s="560"/>
      <c r="QKY7" s="560"/>
      <c r="QKZ7" s="561"/>
      <c r="QLA7" s="560"/>
      <c r="QLB7" s="767"/>
      <c r="QLC7" s="767"/>
      <c r="QLD7" s="767"/>
      <c r="QLE7" s="767"/>
      <c r="QLF7" s="767"/>
      <c r="QLG7" s="559"/>
      <c r="QLH7" s="559"/>
      <c r="QLI7" s="560"/>
      <c r="QLJ7" s="559"/>
      <c r="QLK7" s="559"/>
      <c r="QLL7" s="559"/>
      <c r="QLM7" s="560"/>
      <c r="QLN7" s="560"/>
      <c r="QLO7" s="561"/>
      <c r="QLP7" s="560"/>
      <c r="QLQ7" s="767"/>
      <c r="QLR7" s="767"/>
      <c r="QLS7" s="767"/>
      <c r="QLT7" s="767"/>
      <c r="QLU7" s="767"/>
      <c r="QLV7" s="559"/>
      <c r="QLW7" s="559"/>
      <c r="QLX7" s="560"/>
      <c r="QLY7" s="559"/>
      <c r="QLZ7" s="559"/>
      <c r="QMA7" s="559"/>
      <c r="QMB7" s="560"/>
      <c r="QMC7" s="560"/>
      <c r="QMD7" s="561"/>
      <c r="QME7" s="560"/>
      <c r="QMF7" s="767"/>
      <c r="QMG7" s="767"/>
      <c r="QMH7" s="767"/>
      <c r="QMI7" s="767"/>
      <c r="QMJ7" s="767"/>
      <c r="QMK7" s="559"/>
      <c r="QML7" s="559"/>
      <c r="QMM7" s="560"/>
      <c r="QMN7" s="559"/>
      <c r="QMO7" s="559"/>
      <c r="QMP7" s="559"/>
      <c r="QMQ7" s="560"/>
      <c r="QMR7" s="560"/>
      <c r="QMS7" s="561"/>
      <c r="QMT7" s="560"/>
      <c r="QMU7" s="767"/>
      <c r="QMV7" s="767"/>
      <c r="QMW7" s="767"/>
      <c r="QMX7" s="767"/>
      <c r="QMY7" s="767"/>
      <c r="QMZ7" s="559"/>
      <c r="QNA7" s="559"/>
      <c r="QNB7" s="560"/>
      <c r="QNC7" s="559"/>
      <c r="QND7" s="559"/>
      <c r="QNE7" s="559"/>
      <c r="QNF7" s="560"/>
      <c r="QNG7" s="560"/>
      <c r="QNH7" s="561"/>
      <c r="QNI7" s="560"/>
      <c r="QNJ7" s="767"/>
      <c r="QNK7" s="767"/>
      <c r="QNL7" s="767"/>
      <c r="QNM7" s="767"/>
      <c r="QNN7" s="767"/>
      <c r="QNO7" s="559"/>
      <c r="QNP7" s="559"/>
      <c r="QNQ7" s="560"/>
      <c r="QNR7" s="559"/>
      <c r="QNS7" s="559"/>
      <c r="QNT7" s="559"/>
      <c r="QNU7" s="560"/>
      <c r="QNV7" s="560"/>
      <c r="QNW7" s="561"/>
      <c r="QNX7" s="560"/>
      <c r="QNY7" s="767"/>
      <c r="QNZ7" s="767"/>
      <c r="QOA7" s="767"/>
      <c r="QOB7" s="767"/>
      <c r="QOC7" s="767"/>
      <c r="QOD7" s="559"/>
      <c r="QOE7" s="559"/>
      <c r="QOF7" s="560"/>
      <c r="QOG7" s="559"/>
      <c r="QOH7" s="559"/>
      <c r="QOI7" s="559"/>
      <c r="QOJ7" s="560"/>
      <c r="QOK7" s="560"/>
      <c r="QOL7" s="561"/>
      <c r="QOM7" s="560"/>
      <c r="QON7" s="767"/>
      <c r="QOO7" s="767"/>
      <c r="QOP7" s="767"/>
      <c r="QOQ7" s="767"/>
      <c r="QOR7" s="767"/>
      <c r="QOS7" s="559"/>
      <c r="QOT7" s="559"/>
      <c r="QOU7" s="560"/>
      <c r="QOV7" s="559"/>
      <c r="QOW7" s="559"/>
      <c r="QOX7" s="559"/>
      <c r="QOY7" s="560"/>
      <c r="QOZ7" s="560"/>
      <c r="QPA7" s="561"/>
      <c r="QPB7" s="560"/>
      <c r="QPC7" s="767"/>
      <c r="QPD7" s="767"/>
      <c r="QPE7" s="767"/>
      <c r="QPF7" s="767"/>
      <c r="QPG7" s="767"/>
      <c r="QPH7" s="559"/>
      <c r="QPI7" s="559"/>
      <c r="QPJ7" s="560"/>
      <c r="QPK7" s="559"/>
      <c r="QPL7" s="559"/>
      <c r="QPM7" s="559"/>
      <c r="QPN7" s="560"/>
      <c r="QPO7" s="560"/>
      <c r="QPP7" s="561"/>
      <c r="QPQ7" s="560"/>
      <c r="QPR7" s="767"/>
      <c r="QPS7" s="767"/>
      <c r="QPT7" s="767"/>
      <c r="QPU7" s="767"/>
      <c r="QPV7" s="767"/>
      <c r="QPW7" s="559"/>
      <c r="QPX7" s="559"/>
      <c r="QPY7" s="560"/>
      <c r="QPZ7" s="559"/>
      <c r="QQA7" s="559"/>
      <c r="QQB7" s="559"/>
      <c r="QQC7" s="560"/>
      <c r="QQD7" s="560"/>
      <c r="QQE7" s="561"/>
      <c r="QQF7" s="560"/>
      <c r="QQG7" s="767"/>
      <c r="QQH7" s="767"/>
      <c r="QQI7" s="767"/>
      <c r="QQJ7" s="767"/>
      <c r="QQK7" s="767"/>
      <c r="QQL7" s="559"/>
      <c r="QQM7" s="559"/>
      <c r="QQN7" s="560"/>
      <c r="QQO7" s="559"/>
      <c r="QQP7" s="559"/>
      <c r="QQQ7" s="559"/>
      <c r="QQR7" s="560"/>
      <c r="QQS7" s="560"/>
      <c r="QQT7" s="561"/>
      <c r="QQU7" s="560"/>
      <c r="QQV7" s="767"/>
      <c r="QQW7" s="767"/>
      <c r="QQX7" s="767"/>
      <c r="QQY7" s="767"/>
      <c r="QQZ7" s="767"/>
      <c r="QRA7" s="559"/>
      <c r="QRB7" s="559"/>
      <c r="QRC7" s="560"/>
      <c r="QRD7" s="559"/>
      <c r="QRE7" s="559"/>
      <c r="QRF7" s="559"/>
      <c r="QRG7" s="560"/>
      <c r="QRH7" s="560"/>
      <c r="QRI7" s="561"/>
      <c r="QRJ7" s="560"/>
      <c r="QRK7" s="767"/>
      <c r="QRL7" s="767"/>
      <c r="QRM7" s="767"/>
      <c r="QRN7" s="767"/>
      <c r="QRO7" s="767"/>
      <c r="QRP7" s="559"/>
      <c r="QRQ7" s="559"/>
      <c r="QRR7" s="560"/>
      <c r="QRS7" s="559"/>
      <c r="QRT7" s="559"/>
      <c r="QRU7" s="559"/>
      <c r="QRV7" s="560"/>
      <c r="QRW7" s="560"/>
      <c r="QRX7" s="561"/>
      <c r="QRY7" s="560"/>
      <c r="QRZ7" s="767"/>
      <c r="QSA7" s="767"/>
      <c r="QSB7" s="767"/>
      <c r="QSC7" s="767"/>
      <c r="QSD7" s="767"/>
      <c r="QSE7" s="559"/>
      <c r="QSF7" s="559"/>
      <c r="QSG7" s="560"/>
      <c r="QSH7" s="559"/>
      <c r="QSI7" s="559"/>
      <c r="QSJ7" s="559"/>
      <c r="QSK7" s="560"/>
      <c r="QSL7" s="560"/>
      <c r="QSM7" s="561"/>
      <c r="QSN7" s="560"/>
      <c r="QSO7" s="767"/>
      <c r="QSP7" s="767"/>
      <c r="QSQ7" s="767"/>
      <c r="QSR7" s="767"/>
      <c r="QSS7" s="767"/>
      <c r="QST7" s="559"/>
      <c r="QSU7" s="559"/>
      <c r="QSV7" s="560"/>
      <c r="QSW7" s="559"/>
      <c r="QSX7" s="559"/>
      <c r="QSY7" s="559"/>
      <c r="QSZ7" s="560"/>
      <c r="QTA7" s="560"/>
      <c r="QTB7" s="561"/>
      <c r="QTC7" s="560"/>
      <c r="QTD7" s="767"/>
      <c r="QTE7" s="767"/>
      <c r="QTF7" s="767"/>
      <c r="QTG7" s="767"/>
      <c r="QTH7" s="767"/>
      <c r="QTI7" s="559"/>
      <c r="QTJ7" s="559"/>
      <c r="QTK7" s="560"/>
      <c r="QTL7" s="559"/>
      <c r="QTM7" s="559"/>
      <c r="QTN7" s="559"/>
      <c r="QTO7" s="560"/>
      <c r="QTP7" s="560"/>
      <c r="QTQ7" s="561"/>
      <c r="QTR7" s="560"/>
      <c r="QTS7" s="767"/>
      <c r="QTT7" s="767"/>
      <c r="QTU7" s="767"/>
      <c r="QTV7" s="767"/>
      <c r="QTW7" s="767"/>
      <c r="QTX7" s="559"/>
      <c r="QTY7" s="559"/>
      <c r="QTZ7" s="560"/>
      <c r="QUA7" s="559"/>
      <c r="QUB7" s="559"/>
      <c r="QUC7" s="559"/>
      <c r="QUD7" s="560"/>
      <c r="QUE7" s="560"/>
      <c r="QUF7" s="561"/>
      <c r="QUG7" s="560"/>
      <c r="QUH7" s="767"/>
      <c r="QUI7" s="767"/>
      <c r="QUJ7" s="767"/>
      <c r="QUK7" s="767"/>
      <c r="QUL7" s="767"/>
      <c r="QUM7" s="559"/>
      <c r="QUN7" s="559"/>
      <c r="QUO7" s="560"/>
      <c r="QUP7" s="559"/>
      <c r="QUQ7" s="559"/>
      <c r="QUR7" s="559"/>
      <c r="QUS7" s="560"/>
      <c r="QUT7" s="560"/>
      <c r="QUU7" s="561"/>
      <c r="QUV7" s="560"/>
      <c r="QUW7" s="767"/>
      <c r="QUX7" s="767"/>
      <c r="QUY7" s="767"/>
      <c r="QUZ7" s="767"/>
      <c r="QVA7" s="767"/>
      <c r="QVB7" s="559"/>
      <c r="QVC7" s="559"/>
      <c r="QVD7" s="560"/>
      <c r="QVE7" s="559"/>
      <c r="QVF7" s="559"/>
      <c r="QVG7" s="559"/>
      <c r="QVH7" s="560"/>
      <c r="QVI7" s="560"/>
      <c r="QVJ7" s="561"/>
      <c r="QVK7" s="560"/>
      <c r="QVL7" s="767"/>
      <c r="QVM7" s="767"/>
      <c r="QVN7" s="767"/>
      <c r="QVO7" s="767"/>
      <c r="QVP7" s="767"/>
      <c r="QVQ7" s="559"/>
      <c r="QVR7" s="559"/>
      <c r="QVS7" s="560"/>
      <c r="QVT7" s="559"/>
      <c r="QVU7" s="559"/>
      <c r="QVV7" s="559"/>
      <c r="QVW7" s="560"/>
      <c r="QVX7" s="560"/>
      <c r="QVY7" s="561"/>
      <c r="QVZ7" s="560"/>
      <c r="QWA7" s="767"/>
      <c r="QWB7" s="767"/>
      <c r="QWC7" s="767"/>
      <c r="QWD7" s="767"/>
      <c r="QWE7" s="767"/>
      <c r="QWF7" s="559"/>
      <c r="QWG7" s="559"/>
      <c r="QWH7" s="560"/>
      <c r="QWI7" s="559"/>
      <c r="QWJ7" s="559"/>
      <c r="QWK7" s="559"/>
      <c r="QWL7" s="560"/>
      <c r="QWM7" s="560"/>
      <c r="QWN7" s="561"/>
      <c r="QWO7" s="560"/>
      <c r="QWP7" s="767"/>
      <c r="QWQ7" s="767"/>
      <c r="QWR7" s="767"/>
      <c r="QWS7" s="767"/>
      <c r="QWT7" s="767"/>
      <c r="QWU7" s="559"/>
      <c r="QWV7" s="559"/>
      <c r="QWW7" s="560"/>
      <c r="QWX7" s="559"/>
      <c r="QWY7" s="559"/>
      <c r="QWZ7" s="559"/>
      <c r="QXA7" s="560"/>
      <c r="QXB7" s="560"/>
      <c r="QXC7" s="561"/>
      <c r="QXD7" s="560"/>
      <c r="QXE7" s="767"/>
      <c r="QXF7" s="767"/>
      <c r="QXG7" s="767"/>
      <c r="QXH7" s="767"/>
      <c r="QXI7" s="767"/>
      <c r="QXJ7" s="559"/>
      <c r="QXK7" s="559"/>
      <c r="QXL7" s="560"/>
      <c r="QXM7" s="559"/>
      <c r="QXN7" s="559"/>
      <c r="QXO7" s="559"/>
      <c r="QXP7" s="560"/>
      <c r="QXQ7" s="560"/>
      <c r="QXR7" s="561"/>
      <c r="QXS7" s="560"/>
      <c r="QXT7" s="767"/>
      <c r="QXU7" s="767"/>
      <c r="QXV7" s="767"/>
      <c r="QXW7" s="767"/>
      <c r="QXX7" s="767"/>
      <c r="QXY7" s="559"/>
      <c r="QXZ7" s="559"/>
      <c r="QYA7" s="560"/>
      <c r="QYB7" s="559"/>
      <c r="QYC7" s="559"/>
      <c r="QYD7" s="559"/>
      <c r="QYE7" s="560"/>
      <c r="QYF7" s="560"/>
      <c r="QYG7" s="561"/>
      <c r="QYH7" s="560"/>
      <c r="QYI7" s="767"/>
      <c r="QYJ7" s="767"/>
      <c r="QYK7" s="767"/>
      <c r="QYL7" s="767"/>
      <c r="QYM7" s="767"/>
      <c r="QYN7" s="559"/>
      <c r="QYO7" s="559"/>
      <c r="QYP7" s="560"/>
      <c r="QYQ7" s="559"/>
      <c r="QYR7" s="559"/>
      <c r="QYS7" s="559"/>
      <c r="QYT7" s="560"/>
      <c r="QYU7" s="560"/>
      <c r="QYV7" s="561"/>
      <c r="QYW7" s="560"/>
      <c r="QYX7" s="767"/>
      <c r="QYY7" s="767"/>
      <c r="QYZ7" s="767"/>
      <c r="QZA7" s="767"/>
      <c r="QZB7" s="767"/>
      <c r="QZC7" s="559"/>
      <c r="QZD7" s="559"/>
      <c r="QZE7" s="560"/>
      <c r="QZF7" s="559"/>
      <c r="QZG7" s="559"/>
      <c r="QZH7" s="559"/>
      <c r="QZI7" s="560"/>
      <c r="QZJ7" s="560"/>
      <c r="QZK7" s="561"/>
      <c r="QZL7" s="560"/>
      <c r="QZM7" s="767"/>
      <c r="QZN7" s="767"/>
      <c r="QZO7" s="767"/>
      <c r="QZP7" s="767"/>
      <c r="QZQ7" s="767"/>
      <c r="QZR7" s="559"/>
      <c r="QZS7" s="559"/>
      <c r="QZT7" s="560"/>
      <c r="QZU7" s="559"/>
      <c r="QZV7" s="559"/>
      <c r="QZW7" s="559"/>
      <c r="QZX7" s="560"/>
      <c r="QZY7" s="560"/>
      <c r="QZZ7" s="561"/>
      <c r="RAA7" s="560"/>
      <c r="RAB7" s="767"/>
      <c r="RAC7" s="767"/>
      <c r="RAD7" s="767"/>
      <c r="RAE7" s="767"/>
      <c r="RAF7" s="767"/>
      <c r="RAG7" s="559"/>
      <c r="RAH7" s="559"/>
      <c r="RAI7" s="560"/>
      <c r="RAJ7" s="559"/>
      <c r="RAK7" s="559"/>
      <c r="RAL7" s="559"/>
      <c r="RAM7" s="560"/>
      <c r="RAN7" s="560"/>
      <c r="RAO7" s="561"/>
      <c r="RAP7" s="560"/>
      <c r="RAQ7" s="767"/>
      <c r="RAR7" s="767"/>
      <c r="RAS7" s="767"/>
      <c r="RAT7" s="767"/>
      <c r="RAU7" s="767"/>
      <c r="RAV7" s="559"/>
      <c r="RAW7" s="559"/>
      <c r="RAX7" s="560"/>
      <c r="RAY7" s="559"/>
      <c r="RAZ7" s="559"/>
      <c r="RBA7" s="559"/>
      <c r="RBB7" s="560"/>
      <c r="RBC7" s="560"/>
      <c r="RBD7" s="561"/>
      <c r="RBE7" s="560"/>
      <c r="RBF7" s="767"/>
      <c r="RBG7" s="767"/>
      <c r="RBH7" s="767"/>
      <c r="RBI7" s="767"/>
      <c r="RBJ7" s="767"/>
      <c r="RBK7" s="559"/>
      <c r="RBL7" s="559"/>
      <c r="RBM7" s="560"/>
      <c r="RBN7" s="559"/>
      <c r="RBO7" s="559"/>
      <c r="RBP7" s="559"/>
      <c r="RBQ7" s="560"/>
      <c r="RBR7" s="560"/>
      <c r="RBS7" s="561"/>
      <c r="RBT7" s="560"/>
      <c r="RBU7" s="767"/>
      <c r="RBV7" s="767"/>
      <c r="RBW7" s="767"/>
      <c r="RBX7" s="767"/>
      <c r="RBY7" s="767"/>
      <c r="RBZ7" s="559"/>
      <c r="RCA7" s="559"/>
      <c r="RCB7" s="560"/>
      <c r="RCC7" s="559"/>
      <c r="RCD7" s="559"/>
      <c r="RCE7" s="559"/>
      <c r="RCF7" s="560"/>
      <c r="RCG7" s="560"/>
      <c r="RCH7" s="561"/>
      <c r="RCI7" s="560"/>
      <c r="RCJ7" s="767"/>
      <c r="RCK7" s="767"/>
      <c r="RCL7" s="767"/>
      <c r="RCM7" s="767"/>
      <c r="RCN7" s="767"/>
      <c r="RCO7" s="559"/>
      <c r="RCP7" s="559"/>
      <c r="RCQ7" s="560"/>
      <c r="RCR7" s="559"/>
      <c r="RCS7" s="559"/>
      <c r="RCT7" s="559"/>
      <c r="RCU7" s="560"/>
      <c r="RCV7" s="560"/>
      <c r="RCW7" s="561"/>
      <c r="RCX7" s="560"/>
      <c r="RCY7" s="767"/>
      <c r="RCZ7" s="767"/>
      <c r="RDA7" s="767"/>
      <c r="RDB7" s="767"/>
      <c r="RDC7" s="767"/>
      <c r="RDD7" s="559"/>
      <c r="RDE7" s="559"/>
      <c r="RDF7" s="560"/>
      <c r="RDG7" s="559"/>
      <c r="RDH7" s="559"/>
      <c r="RDI7" s="559"/>
      <c r="RDJ7" s="560"/>
      <c r="RDK7" s="560"/>
      <c r="RDL7" s="561"/>
      <c r="RDM7" s="560"/>
      <c r="RDN7" s="767"/>
      <c r="RDO7" s="767"/>
      <c r="RDP7" s="767"/>
      <c r="RDQ7" s="767"/>
      <c r="RDR7" s="767"/>
      <c r="RDS7" s="559"/>
      <c r="RDT7" s="559"/>
      <c r="RDU7" s="560"/>
      <c r="RDV7" s="559"/>
      <c r="RDW7" s="559"/>
      <c r="RDX7" s="559"/>
      <c r="RDY7" s="560"/>
      <c r="RDZ7" s="560"/>
      <c r="REA7" s="561"/>
      <c r="REB7" s="560"/>
      <c r="REC7" s="767"/>
      <c r="RED7" s="767"/>
      <c r="REE7" s="767"/>
      <c r="REF7" s="767"/>
      <c r="REG7" s="767"/>
      <c r="REH7" s="559"/>
      <c r="REI7" s="559"/>
      <c r="REJ7" s="560"/>
      <c r="REK7" s="559"/>
      <c r="REL7" s="559"/>
      <c r="REM7" s="559"/>
      <c r="REN7" s="560"/>
      <c r="REO7" s="560"/>
      <c r="REP7" s="561"/>
      <c r="REQ7" s="560"/>
      <c r="RER7" s="767"/>
      <c r="RES7" s="767"/>
      <c r="RET7" s="767"/>
      <c r="REU7" s="767"/>
      <c r="REV7" s="767"/>
      <c r="REW7" s="559"/>
      <c r="REX7" s="559"/>
      <c r="REY7" s="560"/>
      <c r="REZ7" s="559"/>
      <c r="RFA7" s="559"/>
      <c r="RFB7" s="559"/>
      <c r="RFC7" s="560"/>
      <c r="RFD7" s="560"/>
      <c r="RFE7" s="561"/>
      <c r="RFF7" s="560"/>
      <c r="RFG7" s="767"/>
      <c r="RFH7" s="767"/>
      <c r="RFI7" s="767"/>
      <c r="RFJ7" s="767"/>
      <c r="RFK7" s="767"/>
      <c r="RFL7" s="559"/>
      <c r="RFM7" s="559"/>
      <c r="RFN7" s="560"/>
      <c r="RFO7" s="559"/>
      <c r="RFP7" s="559"/>
      <c r="RFQ7" s="559"/>
      <c r="RFR7" s="560"/>
      <c r="RFS7" s="560"/>
      <c r="RFT7" s="561"/>
      <c r="RFU7" s="560"/>
      <c r="RFV7" s="767"/>
      <c r="RFW7" s="767"/>
      <c r="RFX7" s="767"/>
      <c r="RFY7" s="767"/>
      <c r="RFZ7" s="767"/>
      <c r="RGA7" s="559"/>
      <c r="RGB7" s="559"/>
      <c r="RGC7" s="560"/>
      <c r="RGD7" s="559"/>
      <c r="RGE7" s="559"/>
      <c r="RGF7" s="559"/>
      <c r="RGG7" s="560"/>
      <c r="RGH7" s="560"/>
      <c r="RGI7" s="561"/>
      <c r="RGJ7" s="560"/>
      <c r="RGK7" s="767"/>
      <c r="RGL7" s="767"/>
      <c r="RGM7" s="767"/>
      <c r="RGN7" s="767"/>
      <c r="RGO7" s="767"/>
      <c r="RGP7" s="559"/>
      <c r="RGQ7" s="559"/>
      <c r="RGR7" s="560"/>
      <c r="RGS7" s="559"/>
      <c r="RGT7" s="559"/>
      <c r="RGU7" s="559"/>
      <c r="RGV7" s="560"/>
      <c r="RGW7" s="560"/>
      <c r="RGX7" s="561"/>
      <c r="RGY7" s="560"/>
      <c r="RGZ7" s="767"/>
      <c r="RHA7" s="767"/>
      <c r="RHB7" s="767"/>
      <c r="RHC7" s="767"/>
      <c r="RHD7" s="767"/>
      <c r="RHE7" s="559"/>
      <c r="RHF7" s="559"/>
      <c r="RHG7" s="560"/>
      <c r="RHH7" s="559"/>
      <c r="RHI7" s="559"/>
      <c r="RHJ7" s="559"/>
      <c r="RHK7" s="560"/>
      <c r="RHL7" s="560"/>
      <c r="RHM7" s="561"/>
      <c r="RHN7" s="560"/>
      <c r="RHO7" s="767"/>
      <c r="RHP7" s="767"/>
      <c r="RHQ7" s="767"/>
      <c r="RHR7" s="767"/>
      <c r="RHS7" s="767"/>
      <c r="RHT7" s="559"/>
      <c r="RHU7" s="559"/>
      <c r="RHV7" s="560"/>
      <c r="RHW7" s="559"/>
      <c r="RHX7" s="559"/>
      <c r="RHY7" s="559"/>
      <c r="RHZ7" s="560"/>
      <c r="RIA7" s="560"/>
      <c r="RIB7" s="561"/>
      <c r="RIC7" s="560"/>
      <c r="RID7" s="767"/>
      <c r="RIE7" s="767"/>
      <c r="RIF7" s="767"/>
      <c r="RIG7" s="767"/>
      <c r="RIH7" s="767"/>
      <c r="RII7" s="559"/>
      <c r="RIJ7" s="559"/>
      <c r="RIK7" s="560"/>
      <c r="RIL7" s="559"/>
      <c r="RIM7" s="559"/>
      <c r="RIN7" s="559"/>
      <c r="RIO7" s="560"/>
      <c r="RIP7" s="560"/>
      <c r="RIQ7" s="561"/>
      <c r="RIR7" s="560"/>
      <c r="RIS7" s="767"/>
      <c r="RIT7" s="767"/>
      <c r="RIU7" s="767"/>
      <c r="RIV7" s="767"/>
      <c r="RIW7" s="767"/>
      <c r="RIX7" s="559"/>
      <c r="RIY7" s="559"/>
      <c r="RIZ7" s="560"/>
      <c r="RJA7" s="559"/>
      <c r="RJB7" s="559"/>
      <c r="RJC7" s="559"/>
      <c r="RJD7" s="560"/>
      <c r="RJE7" s="560"/>
      <c r="RJF7" s="561"/>
      <c r="RJG7" s="560"/>
      <c r="RJH7" s="767"/>
      <c r="RJI7" s="767"/>
      <c r="RJJ7" s="767"/>
      <c r="RJK7" s="767"/>
      <c r="RJL7" s="767"/>
      <c r="RJM7" s="559"/>
      <c r="RJN7" s="559"/>
      <c r="RJO7" s="560"/>
      <c r="RJP7" s="559"/>
      <c r="RJQ7" s="559"/>
      <c r="RJR7" s="559"/>
      <c r="RJS7" s="560"/>
      <c r="RJT7" s="560"/>
      <c r="RJU7" s="561"/>
      <c r="RJV7" s="560"/>
      <c r="RJW7" s="767"/>
      <c r="RJX7" s="767"/>
      <c r="RJY7" s="767"/>
      <c r="RJZ7" s="767"/>
      <c r="RKA7" s="767"/>
      <c r="RKB7" s="559"/>
      <c r="RKC7" s="559"/>
      <c r="RKD7" s="560"/>
      <c r="RKE7" s="559"/>
      <c r="RKF7" s="559"/>
      <c r="RKG7" s="559"/>
      <c r="RKH7" s="560"/>
      <c r="RKI7" s="560"/>
      <c r="RKJ7" s="561"/>
      <c r="RKK7" s="560"/>
      <c r="RKL7" s="767"/>
      <c r="RKM7" s="767"/>
      <c r="RKN7" s="767"/>
      <c r="RKO7" s="767"/>
      <c r="RKP7" s="767"/>
      <c r="RKQ7" s="559"/>
      <c r="RKR7" s="559"/>
      <c r="RKS7" s="560"/>
      <c r="RKT7" s="559"/>
      <c r="RKU7" s="559"/>
      <c r="RKV7" s="559"/>
      <c r="RKW7" s="560"/>
      <c r="RKX7" s="560"/>
      <c r="RKY7" s="561"/>
      <c r="RKZ7" s="560"/>
      <c r="RLA7" s="767"/>
      <c r="RLB7" s="767"/>
      <c r="RLC7" s="767"/>
      <c r="RLD7" s="767"/>
      <c r="RLE7" s="767"/>
      <c r="RLF7" s="559"/>
      <c r="RLG7" s="559"/>
      <c r="RLH7" s="560"/>
      <c r="RLI7" s="559"/>
      <c r="RLJ7" s="559"/>
      <c r="RLK7" s="559"/>
      <c r="RLL7" s="560"/>
      <c r="RLM7" s="560"/>
      <c r="RLN7" s="561"/>
      <c r="RLO7" s="560"/>
      <c r="RLP7" s="767"/>
      <c r="RLQ7" s="767"/>
      <c r="RLR7" s="767"/>
      <c r="RLS7" s="767"/>
      <c r="RLT7" s="767"/>
      <c r="RLU7" s="559"/>
      <c r="RLV7" s="559"/>
      <c r="RLW7" s="560"/>
      <c r="RLX7" s="559"/>
      <c r="RLY7" s="559"/>
      <c r="RLZ7" s="559"/>
      <c r="RMA7" s="560"/>
      <c r="RMB7" s="560"/>
      <c r="RMC7" s="561"/>
      <c r="RMD7" s="560"/>
      <c r="RME7" s="767"/>
      <c r="RMF7" s="767"/>
      <c r="RMG7" s="767"/>
      <c r="RMH7" s="767"/>
      <c r="RMI7" s="767"/>
      <c r="RMJ7" s="559"/>
      <c r="RMK7" s="559"/>
      <c r="RML7" s="560"/>
      <c r="RMM7" s="559"/>
      <c r="RMN7" s="559"/>
      <c r="RMO7" s="559"/>
      <c r="RMP7" s="560"/>
      <c r="RMQ7" s="560"/>
      <c r="RMR7" s="561"/>
      <c r="RMS7" s="560"/>
      <c r="RMT7" s="767"/>
      <c r="RMU7" s="767"/>
      <c r="RMV7" s="767"/>
      <c r="RMW7" s="767"/>
      <c r="RMX7" s="767"/>
      <c r="RMY7" s="559"/>
      <c r="RMZ7" s="559"/>
      <c r="RNA7" s="560"/>
      <c r="RNB7" s="559"/>
      <c r="RNC7" s="559"/>
      <c r="RND7" s="559"/>
      <c r="RNE7" s="560"/>
      <c r="RNF7" s="560"/>
      <c r="RNG7" s="561"/>
      <c r="RNH7" s="560"/>
      <c r="RNI7" s="767"/>
      <c r="RNJ7" s="767"/>
      <c r="RNK7" s="767"/>
      <c r="RNL7" s="767"/>
      <c r="RNM7" s="767"/>
      <c r="RNN7" s="559"/>
      <c r="RNO7" s="559"/>
      <c r="RNP7" s="560"/>
      <c r="RNQ7" s="559"/>
      <c r="RNR7" s="559"/>
      <c r="RNS7" s="559"/>
      <c r="RNT7" s="560"/>
      <c r="RNU7" s="560"/>
      <c r="RNV7" s="561"/>
      <c r="RNW7" s="560"/>
      <c r="RNX7" s="767"/>
      <c r="RNY7" s="767"/>
      <c r="RNZ7" s="767"/>
      <c r="ROA7" s="767"/>
      <c r="ROB7" s="767"/>
      <c r="ROC7" s="559"/>
      <c r="ROD7" s="559"/>
      <c r="ROE7" s="560"/>
      <c r="ROF7" s="559"/>
      <c r="ROG7" s="559"/>
      <c r="ROH7" s="559"/>
      <c r="ROI7" s="560"/>
      <c r="ROJ7" s="560"/>
      <c r="ROK7" s="561"/>
      <c r="ROL7" s="560"/>
      <c r="ROM7" s="767"/>
      <c r="RON7" s="767"/>
      <c r="ROO7" s="767"/>
      <c r="ROP7" s="767"/>
      <c r="ROQ7" s="767"/>
      <c r="ROR7" s="559"/>
      <c r="ROS7" s="559"/>
      <c r="ROT7" s="560"/>
      <c r="ROU7" s="559"/>
      <c r="ROV7" s="559"/>
      <c r="ROW7" s="559"/>
      <c r="ROX7" s="560"/>
      <c r="ROY7" s="560"/>
      <c r="ROZ7" s="561"/>
      <c r="RPA7" s="560"/>
      <c r="RPB7" s="767"/>
      <c r="RPC7" s="767"/>
      <c r="RPD7" s="767"/>
      <c r="RPE7" s="767"/>
      <c r="RPF7" s="767"/>
      <c r="RPG7" s="559"/>
      <c r="RPH7" s="559"/>
      <c r="RPI7" s="560"/>
      <c r="RPJ7" s="559"/>
      <c r="RPK7" s="559"/>
      <c r="RPL7" s="559"/>
      <c r="RPM7" s="560"/>
      <c r="RPN7" s="560"/>
      <c r="RPO7" s="561"/>
      <c r="RPP7" s="560"/>
      <c r="RPQ7" s="767"/>
      <c r="RPR7" s="767"/>
      <c r="RPS7" s="767"/>
      <c r="RPT7" s="767"/>
      <c r="RPU7" s="767"/>
      <c r="RPV7" s="559"/>
      <c r="RPW7" s="559"/>
      <c r="RPX7" s="560"/>
      <c r="RPY7" s="559"/>
      <c r="RPZ7" s="559"/>
      <c r="RQA7" s="559"/>
      <c r="RQB7" s="560"/>
      <c r="RQC7" s="560"/>
      <c r="RQD7" s="561"/>
      <c r="RQE7" s="560"/>
      <c r="RQF7" s="767"/>
      <c r="RQG7" s="767"/>
      <c r="RQH7" s="767"/>
      <c r="RQI7" s="767"/>
      <c r="RQJ7" s="767"/>
      <c r="RQK7" s="559"/>
      <c r="RQL7" s="559"/>
      <c r="RQM7" s="560"/>
      <c r="RQN7" s="559"/>
      <c r="RQO7" s="559"/>
      <c r="RQP7" s="559"/>
      <c r="RQQ7" s="560"/>
      <c r="RQR7" s="560"/>
      <c r="RQS7" s="561"/>
      <c r="RQT7" s="560"/>
      <c r="RQU7" s="767"/>
      <c r="RQV7" s="767"/>
      <c r="RQW7" s="767"/>
      <c r="RQX7" s="767"/>
      <c r="RQY7" s="767"/>
      <c r="RQZ7" s="559"/>
      <c r="RRA7" s="559"/>
      <c r="RRB7" s="560"/>
      <c r="RRC7" s="559"/>
      <c r="RRD7" s="559"/>
      <c r="RRE7" s="559"/>
      <c r="RRF7" s="560"/>
      <c r="RRG7" s="560"/>
      <c r="RRH7" s="561"/>
      <c r="RRI7" s="560"/>
      <c r="RRJ7" s="767"/>
      <c r="RRK7" s="767"/>
      <c r="RRL7" s="767"/>
      <c r="RRM7" s="767"/>
      <c r="RRN7" s="767"/>
      <c r="RRO7" s="559"/>
      <c r="RRP7" s="559"/>
      <c r="RRQ7" s="560"/>
      <c r="RRR7" s="559"/>
      <c r="RRS7" s="559"/>
      <c r="RRT7" s="559"/>
      <c r="RRU7" s="560"/>
      <c r="RRV7" s="560"/>
      <c r="RRW7" s="561"/>
      <c r="RRX7" s="560"/>
      <c r="RRY7" s="767"/>
      <c r="RRZ7" s="767"/>
      <c r="RSA7" s="767"/>
      <c r="RSB7" s="767"/>
      <c r="RSC7" s="767"/>
      <c r="RSD7" s="559"/>
      <c r="RSE7" s="559"/>
      <c r="RSF7" s="560"/>
      <c r="RSG7" s="559"/>
      <c r="RSH7" s="559"/>
      <c r="RSI7" s="559"/>
      <c r="RSJ7" s="560"/>
      <c r="RSK7" s="560"/>
      <c r="RSL7" s="561"/>
      <c r="RSM7" s="560"/>
      <c r="RSN7" s="767"/>
      <c r="RSO7" s="767"/>
      <c r="RSP7" s="767"/>
      <c r="RSQ7" s="767"/>
      <c r="RSR7" s="767"/>
      <c r="RSS7" s="559"/>
      <c r="RST7" s="559"/>
      <c r="RSU7" s="560"/>
      <c r="RSV7" s="559"/>
      <c r="RSW7" s="559"/>
      <c r="RSX7" s="559"/>
      <c r="RSY7" s="560"/>
      <c r="RSZ7" s="560"/>
      <c r="RTA7" s="561"/>
      <c r="RTB7" s="560"/>
      <c r="RTC7" s="767"/>
      <c r="RTD7" s="767"/>
      <c r="RTE7" s="767"/>
      <c r="RTF7" s="767"/>
      <c r="RTG7" s="767"/>
      <c r="RTH7" s="559"/>
      <c r="RTI7" s="559"/>
      <c r="RTJ7" s="560"/>
      <c r="RTK7" s="559"/>
      <c r="RTL7" s="559"/>
      <c r="RTM7" s="559"/>
      <c r="RTN7" s="560"/>
      <c r="RTO7" s="560"/>
      <c r="RTP7" s="561"/>
      <c r="RTQ7" s="560"/>
      <c r="RTR7" s="767"/>
      <c r="RTS7" s="767"/>
      <c r="RTT7" s="767"/>
      <c r="RTU7" s="767"/>
      <c r="RTV7" s="767"/>
      <c r="RTW7" s="559"/>
      <c r="RTX7" s="559"/>
      <c r="RTY7" s="560"/>
      <c r="RTZ7" s="559"/>
      <c r="RUA7" s="559"/>
      <c r="RUB7" s="559"/>
      <c r="RUC7" s="560"/>
      <c r="RUD7" s="560"/>
      <c r="RUE7" s="561"/>
      <c r="RUF7" s="560"/>
      <c r="RUG7" s="767"/>
      <c r="RUH7" s="767"/>
      <c r="RUI7" s="767"/>
      <c r="RUJ7" s="767"/>
      <c r="RUK7" s="767"/>
      <c r="RUL7" s="559"/>
      <c r="RUM7" s="559"/>
      <c r="RUN7" s="560"/>
      <c r="RUO7" s="559"/>
      <c r="RUP7" s="559"/>
      <c r="RUQ7" s="559"/>
      <c r="RUR7" s="560"/>
      <c r="RUS7" s="560"/>
      <c r="RUT7" s="561"/>
      <c r="RUU7" s="560"/>
      <c r="RUV7" s="767"/>
      <c r="RUW7" s="767"/>
      <c r="RUX7" s="767"/>
      <c r="RUY7" s="767"/>
      <c r="RUZ7" s="767"/>
      <c r="RVA7" s="559"/>
      <c r="RVB7" s="559"/>
      <c r="RVC7" s="560"/>
      <c r="RVD7" s="559"/>
      <c r="RVE7" s="559"/>
      <c r="RVF7" s="559"/>
      <c r="RVG7" s="560"/>
      <c r="RVH7" s="560"/>
      <c r="RVI7" s="561"/>
      <c r="RVJ7" s="560"/>
      <c r="RVK7" s="767"/>
      <c r="RVL7" s="767"/>
      <c r="RVM7" s="767"/>
      <c r="RVN7" s="767"/>
      <c r="RVO7" s="767"/>
      <c r="RVP7" s="559"/>
      <c r="RVQ7" s="559"/>
      <c r="RVR7" s="560"/>
      <c r="RVS7" s="559"/>
      <c r="RVT7" s="559"/>
      <c r="RVU7" s="559"/>
      <c r="RVV7" s="560"/>
      <c r="RVW7" s="560"/>
      <c r="RVX7" s="561"/>
      <c r="RVY7" s="560"/>
      <c r="RVZ7" s="767"/>
      <c r="RWA7" s="767"/>
      <c r="RWB7" s="767"/>
      <c r="RWC7" s="767"/>
      <c r="RWD7" s="767"/>
      <c r="RWE7" s="559"/>
      <c r="RWF7" s="559"/>
      <c r="RWG7" s="560"/>
      <c r="RWH7" s="559"/>
      <c r="RWI7" s="559"/>
      <c r="RWJ7" s="559"/>
      <c r="RWK7" s="560"/>
      <c r="RWL7" s="560"/>
      <c r="RWM7" s="561"/>
      <c r="RWN7" s="560"/>
      <c r="RWO7" s="767"/>
      <c r="RWP7" s="767"/>
      <c r="RWQ7" s="767"/>
      <c r="RWR7" s="767"/>
      <c r="RWS7" s="767"/>
      <c r="RWT7" s="559"/>
      <c r="RWU7" s="559"/>
      <c r="RWV7" s="560"/>
      <c r="RWW7" s="559"/>
      <c r="RWX7" s="559"/>
      <c r="RWY7" s="559"/>
      <c r="RWZ7" s="560"/>
      <c r="RXA7" s="560"/>
      <c r="RXB7" s="561"/>
      <c r="RXC7" s="560"/>
      <c r="RXD7" s="767"/>
      <c r="RXE7" s="767"/>
      <c r="RXF7" s="767"/>
      <c r="RXG7" s="767"/>
      <c r="RXH7" s="767"/>
      <c r="RXI7" s="559"/>
      <c r="RXJ7" s="559"/>
      <c r="RXK7" s="560"/>
      <c r="RXL7" s="559"/>
      <c r="RXM7" s="559"/>
      <c r="RXN7" s="559"/>
      <c r="RXO7" s="560"/>
      <c r="RXP7" s="560"/>
      <c r="RXQ7" s="561"/>
      <c r="RXR7" s="560"/>
      <c r="RXS7" s="767"/>
      <c r="RXT7" s="767"/>
      <c r="RXU7" s="767"/>
      <c r="RXV7" s="767"/>
      <c r="RXW7" s="767"/>
      <c r="RXX7" s="559"/>
      <c r="RXY7" s="559"/>
      <c r="RXZ7" s="560"/>
      <c r="RYA7" s="559"/>
      <c r="RYB7" s="559"/>
      <c r="RYC7" s="559"/>
      <c r="RYD7" s="560"/>
      <c r="RYE7" s="560"/>
      <c r="RYF7" s="561"/>
      <c r="RYG7" s="560"/>
      <c r="RYH7" s="767"/>
      <c r="RYI7" s="767"/>
      <c r="RYJ7" s="767"/>
      <c r="RYK7" s="767"/>
      <c r="RYL7" s="767"/>
      <c r="RYM7" s="559"/>
      <c r="RYN7" s="559"/>
      <c r="RYO7" s="560"/>
      <c r="RYP7" s="559"/>
      <c r="RYQ7" s="559"/>
      <c r="RYR7" s="559"/>
      <c r="RYS7" s="560"/>
      <c r="RYT7" s="560"/>
      <c r="RYU7" s="561"/>
      <c r="RYV7" s="560"/>
      <c r="RYW7" s="767"/>
      <c r="RYX7" s="767"/>
      <c r="RYY7" s="767"/>
      <c r="RYZ7" s="767"/>
      <c r="RZA7" s="767"/>
      <c r="RZB7" s="559"/>
      <c r="RZC7" s="559"/>
      <c r="RZD7" s="560"/>
      <c r="RZE7" s="559"/>
      <c r="RZF7" s="559"/>
      <c r="RZG7" s="559"/>
      <c r="RZH7" s="560"/>
      <c r="RZI7" s="560"/>
      <c r="RZJ7" s="561"/>
      <c r="RZK7" s="560"/>
      <c r="RZL7" s="767"/>
      <c r="RZM7" s="767"/>
      <c r="RZN7" s="767"/>
      <c r="RZO7" s="767"/>
      <c r="RZP7" s="767"/>
      <c r="RZQ7" s="559"/>
      <c r="RZR7" s="559"/>
      <c r="RZS7" s="560"/>
      <c r="RZT7" s="559"/>
      <c r="RZU7" s="559"/>
      <c r="RZV7" s="559"/>
      <c r="RZW7" s="560"/>
      <c r="RZX7" s="560"/>
      <c r="RZY7" s="561"/>
      <c r="RZZ7" s="560"/>
      <c r="SAA7" s="767"/>
      <c r="SAB7" s="767"/>
      <c r="SAC7" s="767"/>
      <c r="SAD7" s="767"/>
      <c r="SAE7" s="767"/>
      <c r="SAF7" s="559"/>
      <c r="SAG7" s="559"/>
      <c r="SAH7" s="560"/>
      <c r="SAI7" s="559"/>
      <c r="SAJ7" s="559"/>
      <c r="SAK7" s="559"/>
      <c r="SAL7" s="560"/>
      <c r="SAM7" s="560"/>
      <c r="SAN7" s="561"/>
      <c r="SAO7" s="560"/>
      <c r="SAP7" s="767"/>
      <c r="SAQ7" s="767"/>
      <c r="SAR7" s="767"/>
      <c r="SAS7" s="767"/>
      <c r="SAT7" s="767"/>
      <c r="SAU7" s="559"/>
      <c r="SAV7" s="559"/>
      <c r="SAW7" s="560"/>
      <c r="SAX7" s="559"/>
      <c r="SAY7" s="559"/>
      <c r="SAZ7" s="559"/>
      <c r="SBA7" s="560"/>
      <c r="SBB7" s="560"/>
      <c r="SBC7" s="561"/>
      <c r="SBD7" s="560"/>
      <c r="SBE7" s="767"/>
      <c r="SBF7" s="767"/>
      <c r="SBG7" s="767"/>
      <c r="SBH7" s="767"/>
      <c r="SBI7" s="767"/>
      <c r="SBJ7" s="559"/>
      <c r="SBK7" s="559"/>
      <c r="SBL7" s="560"/>
      <c r="SBM7" s="559"/>
      <c r="SBN7" s="559"/>
      <c r="SBO7" s="559"/>
      <c r="SBP7" s="560"/>
      <c r="SBQ7" s="560"/>
      <c r="SBR7" s="561"/>
      <c r="SBS7" s="560"/>
      <c r="SBT7" s="767"/>
      <c r="SBU7" s="767"/>
      <c r="SBV7" s="767"/>
      <c r="SBW7" s="767"/>
      <c r="SBX7" s="767"/>
      <c r="SBY7" s="559"/>
      <c r="SBZ7" s="559"/>
      <c r="SCA7" s="560"/>
      <c r="SCB7" s="559"/>
      <c r="SCC7" s="559"/>
      <c r="SCD7" s="559"/>
      <c r="SCE7" s="560"/>
      <c r="SCF7" s="560"/>
      <c r="SCG7" s="561"/>
      <c r="SCH7" s="560"/>
      <c r="SCI7" s="767"/>
      <c r="SCJ7" s="767"/>
      <c r="SCK7" s="767"/>
      <c r="SCL7" s="767"/>
      <c r="SCM7" s="767"/>
      <c r="SCN7" s="559"/>
      <c r="SCO7" s="559"/>
      <c r="SCP7" s="560"/>
      <c r="SCQ7" s="559"/>
      <c r="SCR7" s="559"/>
      <c r="SCS7" s="559"/>
      <c r="SCT7" s="560"/>
      <c r="SCU7" s="560"/>
      <c r="SCV7" s="561"/>
      <c r="SCW7" s="560"/>
      <c r="SCX7" s="767"/>
      <c r="SCY7" s="767"/>
      <c r="SCZ7" s="767"/>
      <c r="SDA7" s="767"/>
      <c r="SDB7" s="767"/>
      <c r="SDC7" s="559"/>
      <c r="SDD7" s="559"/>
      <c r="SDE7" s="560"/>
      <c r="SDF7" s="559"/>
      <c r="SDG7" s="559"/>
      <c r="SDH7" s="559"/>
      <c r="SDI7" s="560"/>
      <c r="SDJ7" s="560"/>
      <c r="SDK7" s="561"/>
      <c r="SDL7" s="560"/>
      <c r="SDM7" s="767"/>
      <c r="SDN7" s="767"/>
      <c r="SDO7" s="767"/>
      <c r="SDP7" s="767"/>
      <c r="SDQ7" s="767"/>
      <c r="SDR7" s="559"/>
      <c r="SDS7" s="559"/>
      <c r="SDT7" s="560"/>
      <c r="SDU7" s="559"/>
      <c r="SDV7" s="559"/>
      <c r="SDW7" s="559"/>
      <c r="SDX7" s="560"/>
      <c r="SDY7" s="560"/>
      <c r="SDZ7" s="561"/>
      <c r="SEA7" s="560"/>
      <c r="SEB7" s="767"/>
      <c r="SEC7" s="767"/>
      <c r="SED7" s="767"/>
      <c r="SEE7" s="767"/>
      <c r="SEF7" s="767"/>
      <c r="SEG7" s="559"/>
      <c r="SEH7" s="559"/>
      <c r="SEI7" s="560"/>
      <c r="SEJ7" s="559"/>
      <c r="SEK7" s="559"/>
      <c r="SEL7" s="559"/>
      <c r="SEM7" s="560"/>
      <c r="SEN7" s="560"/>
      <c r="SEO7" s="561"/>
      <c r="SEP7" s="560"/>
      <c r="SEQ7" s="767"/>
      <c r="SER7" s="767"/>
      <c r="SES7" s="767"/>
      <c r="SET7" s="767"/>
      <c r="SEU7" s="767"/>
      <c r="SEV7" s="559"/>
      <c r="SEW7" s="559"/>
      <c r="SEX7" s="560"/>
      <c r="SEY7" s="559"/>
      <c r="SEZ7" s="559"/>
      <c r="SFA7" s="559"/>
      <c r="SFB7" s="560"/>
      <c r="SFC7" s="560"/>
      <c r="SFD7" s="561"/>
      <c r="SFE7" s="560"/>
      <c r="SFF7" s="767"/>
      <c r="SFG7" s="767"/>
      <c r="SFH7" s="767"/>
      <c r="SFI7" s="767"/>
      <c r="SFJ7" s="767"/>
      <c r="SFK7" s="559"/>
      <c r="SFL7" s="559"/>
      <c r="SFM7" s="560"/>
      <c r="SFN7" s="559"/>
      <c r="SFO7" s="559"/>
      <c r="SFP7" s="559"/>
      <c r="SFQ7" s="560"/>
      <c r="SFR7" s="560"/>
      <c r="SFS7" s="561"/>
      <c r="SFT7" s="560"/>
      <c r="SFU7" s="767"/>
      <c r="SFV7" s="767"/>
      <c r="SFW7" s="767"/>
      <c r="SFX7" s="767"/>
      <c r="SFY7" s="767"/>
      <c r="SFZ7" s="559"/>
      <c r="SGA7" s="559"/>
      <c r="SGB7" s="560"/>
      <c r="SGC7" s="559"/>
      <c r="SGD7" s="559"/>
      <c r="SGE7" s="559"/>
      <c r="SGF7" s="560"/>
      <c r="SGG7" s="560"/>
      <c r="SGH7" s="561"/>
      <c r="SGI7" s="560"/>
      <c r="SGJ7" s="767"/>
      <c r="SGK7" s="767"/>
      <c r="SGL7" s="767"/>
      <c r="SGM7" s="767"/>
      <c r="SGN7" s="767"/>
      <c r="SGO7" s="559"/>
      <c r="SGP7" s="559"/>
      <c r="SGQ7" s="560"/>
      <c r="SGR7" s="559"/>
      <c r="SGS7" s="559"/>
      <c r="SGT7" s="559"/>
      <c r="SGU7" s="560"/>
      <c r="SGV7" s="560"/>
      <c r="SGW7" s="561"/>
      <c r="SGX7" s="560"/>
      <c r="SGY7" s="767"/>
      <c r="SGZ7" s="767"/>
      <c r="SHA7" s="767"/>
      <c r="SHB7" s="767"/>
      <c r="SHC7" s="767"/>
      <c r="SHD7" s="559"/>
      <c r="SHE7" s="559"/>
      <c r="SHF7" s="560"/>
      <c r="SHG7" s="559"/>
      <c r="SHH7" s="559"/>
      <c r="SHI7" s="559"/>
      <c r="SHJ7" s="560"/>
      <c r="SHK7" s="560"/>
      <c r="SHL7" s="561"/>
      <c r="SHM7" s="560"/>
      <c r="SHN7" s="767"/>
      <c r="SHO7" s="767"/>
      <c r="SHP7" s="767"/>
      <c r="SHQ7" s="767"/>
      <c r="SHR7" s="767"/>
      <c r="SHS7" s="559"/>
      <c r="SHT7" s="559"/>
      <c r="SHU7" s="560"/>
      <c r="SHV7" s="559"/>
      <c r="SHW7" s="559"/>
      <c r="SHX7" s="559"/>
      <c r="SHY7" s="560"/>
      <c r="SHZ7" s="560"/>
      <c r="SIA7" s="561"/>
      <c r="SIB7" s="560"/>
      <c r="SIC7" s="767"/>
      <c r="SID7" s="767"/>
      <c r="SIE7" s="767"/>
      <c r="SIF7" s="767"/>
      <c r="SIG7" s="767"/>
      <c r="SIH7" s="559"/>
      <c r="SII7" s="559"/>
      <c r="SIJ7" s="560"/>
      <c r="SIK7" s="559"/>
      <c r="SIL7" s="559"/>
      <c r="SIM7" s="559"/>
      <c r="SIN7" s="560"/>
      <c r="SIO7" s="560"/>
      <c r="SIP7" s="561"/>
      <c r="SIQ7" s="560"/>
      <c r="SIR7" s="767"/>
      <c r="SIS7" s="767"/>
      <c r="SIT7" s="767"/>
      <c r="SIU7" s="767"/>
      <c r="SIV7" s="767"/>
      <c r="SIW7" s="559"/>
      <c r="SIX7" s="559"/>
      <c r="SIY7" s="560"/>
      <c r="SIZ7" s="559"/>
      <c r="SJA7" s="559"/>
      <c r="SJB7" s="559"/>
      <c r="SJC7" s="560"/>
      <c r="SJD7" s="560"/>
      <c r="SJE7" s="561"/>
      <c r="SJF7" s="560"/>
      <c r="SJG7" s="767"/>
      <c r="SJH7" s="767"/>
      <c r="SJI7" s="767"/>
      <c r="SJJ7" s="767"/>
      <c r="SJK7" s="767"/>
      <c r="SJL7" s="559"/>
      <c r="SJM7" s="559"/>
      <c r="SJN7" s="560"/>
      <c r="SJO7" s="559"/>
      <c r="SJP7" s="559"/>
      <c r="SJQ7" s="559"/>
      <c r="SJR7" s="560"/>
      <c r="SJS7" s="560"/>
      <c r="SJT7" s="561"/>
      <c r="SJU7" s="560"/>
      <c r="SJV7" s="767"/>
      <c r="SJW7" s="767"/>
      <c r="SJX7" s="767"/>
      <c r="SJY7" s="767"/>
      <c r="SJZ7" s="767"/>
      <c r="SKA7" s="559"/>
      <c r="SKB7" s="559"/>
      <c r="SKC7" s="560"/>
      <c r="SKD7" s="559"/>
      <c r="SKE7" s="559"/>
      <c r="SKF7" s="559"/>
      <c r="SKG7" s="560"/>
      <c r="SKH7" s="560"/>
      <c r="SKI7" s="561"/>
      <c r="SKJ7" s="560"/>
      <c r="SKK7" s="767"/>
      <c r="SKL7" s="767"/>
      <c r="SKM7" s="767"/>
      <c r="SKN7" s="767"/>
      <c r="SKO7" s="767"/>
      <c r="SKP7" s="559"/>
      <c r="SKQ7" s="559"/>
      <c r="SKR7" s="560"/>
      <c r="SKS7" s="559"/>
      <c r="SKT7" s="559"/>
      <c r="SKU7" s="559"/>
      <c r="SKV7" s="560"/>
      <c r="SKW7" s="560"/>
      <c r="SKX7" s="561"/>
      <c r="SKY7" s="560"/>
      <c r="SKZ7" s="767"/>
      <c r="SLA7" s="767"/>
      <c r="SLB7" s="767"/>
      <c r="SLC7" s="767"/>
      <c r="SLD7" s="767"/>
      <c r="SLE7" s="559"/>
      <c r="SLF7" s="559"/>
      <c r="SLG7" s="560"/>
      <c r="SLH7" s="559"/>
      <c r="SLI7" s="559"/>
      <c r="SLJ7" s="559"/>
      <c r="SLK7" s="560"/>
      <c r="SLL7" s="560"/>
      <c r="SLM7" s="561"/>
      <c r="SLN7" s="560"/>
      <c r="SLO7" s="767"/>
      <c r="SLP7" s="767"/>
      <c r="SLQ7" s="767"/>
      <c r="SLR7" s="767"/>
      <c r="SLS7" s="767"/>
      <c r="SLT7" s="559"/>
      <c r="SLU7" s="559"/>
      <c r="SLV7" s="560"/>
      <c r="SLW7" s="559"/>
      <c r="SLX7" s="559"/>
      <c r="SLY7" s="559"/>
      <c r="SLZ7" s="560"/>
      <c r="SMA7" s="560"/>
      <c r="SMB7" s="561"/>
      <c r="SMC7" s="560"/>
      <c r="SMD7" s="767"/>
      <c r="SME7" s="767"/>
      <c r="SMF7" s="767"/>
      <c r="SMG7" s="767"/>
      <c r="SMH7" s="767"/>
      <c r="SMI7" s="559"/>
      <c r="SMJ7" s="559"/>
      <c r="SMK7" s="560"/>
      <c r="SML7" s="559"/>
      <c r="SMM7" s="559"/>
      <c r="SMN7" s="559"/>
      <c r="SMO7" s="560"/>
      <c r="SMP7" s="560"/>
      <c r="SMQ7" s="561"/>
      <c r="SMR7" s="560"/>
      <c r="SMS7" s="767"/>
      <c r="SMT7" s="767"/>
      <c r="SMU7" s="767"/>
      <c r="SMV7" s="767"/>
      <c r="SMW7" s="767"/>
      <c r="SMX7" s="559"/>
      <c r="SMY7" s="559"/>
      <c r="SMZ7" s="560"/>
      <c r="SNA7" s="559"/>
      <c r="SNB7" s="559"/>
      <c r="SNC7" s="559"/>
      <c r="SND7" s="560"/>
      <c r="SNE7" s="560"/>
      <c r="SNF7" s="561"/>
      <c r="SNG7" s="560"/>
      <c r="SNH7" s="767"/>
      <c r="SNI7" s="767"/>
      <c r="SNJ7" s="767"/>
      <c r="SNK7" s="767"/>
      <c r="SNL7" s="767"/>
      <c r="SNM7" s="559"/>
      <c r="SNN7" s="559"/>
      <c r="SNO7" s="560"/>
      <c r="SNP7" s="559"/>
      <c r="SNQ7" s="559"/>
      <c r="SNR7" s="559"/>
      <c r="SNS7" s="560"/>
      <c r="SNT7" s="560"/>
      <c r="SNU7" s="561"/>
      <c r="SNV7" s="560"/>
      <c r="SNW7" s="767"/>
      <c r="SNX7" s="767"/>
      <c r="SNY7" s="767"/>
      <c r="SNZ7" s="767"/>
      <c r="SOA7" s="767"/>
      <c r="SOB7" s="559"/>
      <c r="SOC7" s="559"/>
      <c r="SOD7" s="560"/>
      <c r="SOE7" s="559"/>
      <c r="SOF7" s="559"/>
      <c r="SOG7" s="559"/>
      <c r="SOH7" s="560"/>
      <c r="SOI7" s="560"/>
      <c r="SOJ7" s="561"/>
      <c r="SOK7" s="560"/>
      <c r="SOL7" s="767"/>
      <c r="SOM7" s="767"/>
      <c r="SON7" s="767"/>
      <c r="SOO7" s="767"/>
      <c r="SOP7" s="767"/>
      <c r="SOQ7" s="559"/>
      <c r="SOR7" s="559"/>
      <c r="SOS7" s="560"/>
      <c r="SOT7" s="559"/>
      <c r="SOU7" s="559"/>
      <c r="SOV7" s="559"/>
      <c r="SOW7" s="560"/>
      <c r="SOX7" s="560"/>
      <c r="SOY7" s="561"/>
      <c r="SOZ7" s="560"/>
      <c r="SPA7" s="767"/>
      <c r="SPB7" s="767"/>
      <c r="SPC7" s="767"/>
      <c r="SPD7" s="767"/>
      <c r="SPE7" s="767"/>
      <c r="SPF7" s="559"/>
      <c r="SPG7" s="559"/>
      <c r="SPH7" s="560"/>
      <c r="SPI7" s="559"/>
      <c r="SPJ7" s="559"/>
      <c r="SPK7" s="559"/>
      <c r="SPL7" s="560"/>
      <c r="SPM7" s="560"/>
      <c r="SPN7" s="561"/>
      <c r="SPO7" s="560"/>
      <c r="SPP7" s="767"/>
      <c r="SPQ7" s="767"/>
      <c r="SPR7" s="767"/>
      <c r="SPS7" s="767"/>
      <c r="SPT7" s="767"/>
      <c r="SPU7" s="559"/>
      <c r="SPV7" s="559"/>
      <c r="SPW7" s="560"/>
      <c r="SPX7" s="559"/>
      <c r="SPY7" s="559"/>
      <c r="SPZ7" s="559"/>
      <c r="SQA7" s="560"/>
      <c r="SQB7" s="560"/>
      <c r="SQC7" s="561"/>
      <c r="SQD7" s="560"/>
      <c r="SQE7" s="767"/>
      <c r="SQF7" s="767"/>
      <c r="SQG7" s="767"/>
      <c r="SQH7" s="767"/>
      <c r="SQI7" s="767"/>
      <c r="SQJ7" s="559"/>
      <c r="SQK7" s="559"/>
      <c r="SQL7" s="560"/>
      <c r="SQM7" s="559"/>
      <c r="SQN7" s="559"/>
      <c r="SQO7" s="559"/>
      <c r="SQP7" s="560"/>
      <c r="SQQ7" s="560"/>
      <c r="SQR7" s="561"/>
      <c r="SQS7" s="560"/>
      <c r="SQT7" s="767"/>
      <c r="SQU7" s="767"/>
      <c r="SQV7" s="767"/>
      <c r="SQW7" s="767"/>
      <c r="SQX7" s="767"/>
      <c r="SQY7" s="559"/>
      <c r="SQZ7" s="559"/>
      <c r="SRA7" s="560"/>
      <c r="SRB7" s="559"/>
      <c r="SRC7" s="559"/>
      <c r="SRD7" s="559"/>
      <c r="SRE7" s="560"/>
      <c r="SRF7" s="560"/>
      <c r="SRG7" s="561"/>
      <c r="SRH7" s="560"/>
      <c r="SRI7" s="767"/>
      <c r="SRJ7" s="767"/>
      <c r="SRK7" s="767"/>
      <c r="SRL7" s="767"/>
      <c r="SRM7" s="767"/>
      <c r="SRN7" s="559"/>
      <c r="SRO7" s="559"/>
      <c r="SRP7" s="560"/>
      <c r="SRQ7" s="559"/>
      <c r="SRR7" s="559"/>
      <c r="SRS7" s="559"/>
      <c r="SRT7" s="560"/>
      <c r="SRU7" s="560"/>
      <c r="SRV7" s="561"/>
      <c r="SRW7" s="560"/>
      <c r="SRX7" s="767"/>
      <c r="SRY7" s="767"/>
      <c r="SRZ7" s="767"/>
      <c r="SSA7" s="767"/>
      <c r="SSB7" s="767"/>
      <c r="SSC7" s="559"/>
      <c r="SSD7" s="559"/>
      <c r="SSE7" s="560"/>
      <c r="SSF7" s="559"/>
      <c r="SSG7" s="559"/>
      <c r="SSH7" s="559"/>
      <c r="SSI7" s="560"/>
      <c r="SSJ7" s="560"/>
      <c r="SSK7" s="561"/>
      <c r="SSL7" s="560"/>
      <c r="SSM7" s="767"/>
      <c r="SSN7" s="767"/>
      <c r="SSO7" s="767"/>
      <c r="SSP7" s="767"/>
      <c r="SSQ7" s="767"/>
      <c r="SSR7" s="559"/>
      <c r="SSS7" s="559"/>
      <c r="SST7" s="560"/>
      <c r="SSU7" s="559"/>
      <c r="SSV7" s="559"/>
      <c r="SSW7" s="559"/>
      <c r="SSX7" s="560"/>
      <c r="SSY7" s="560"/>
      <c r="SSZ7" s="561"/>
      <c r="STA7" s="560"/>
      <c r="STB7" s="767"/>
      <c r="STC7" s="767"/>
      <c r="STD7" s="767"/>
      <c r="STE7" s="767"/>
      <c r="STF7" s="767"/>
      <c r="STG7" s="559"/>
      <c r="STH7" s="559"/>
      <c r="STI7" s="560"/>
      <c r="STJ7" s="559"/>
      <c r="STK7" s="559"/>
      <c r="STL7" s="559"/>
      <c r="STM7" s="560"/>
      <c r="STN7" s="560"/>
      <c r="STO7" s="561"/>
      <c r="STP7" s="560"/>
      <c r="STQ7" s="767"/>
      <c r="STR7" s="767"/>
      <c r="STS7" s="767"/>
      <c r="STT7" s="767"/>
      <c r="STU7" s="767"/>
      <c r="STV7" s="559"/>
      <c r="STW7" s="559"/>
      <c r="STX7" s="560"/>
      <c r="STY7" s="559"/>
      <c r="STZ7" s="559"/>
      <c r="SUA7" s="559"/>
      <c r="SUB7" s="560"/>
      <c r="SUC7" s="560"/>
      <c r="SUD7" s="561"/>
      <c r="SUE7" s="560"/>
      <c r="SUF7" s="767"/>
      <c r="SUG7" s="767"/>
      <c r="SUH7" s="767"/>
      <c r="SUI7" s="767"/>
      <c r="SUJ7" s="767"/>
      <c r="SUK7" s="559"/>
      <c r="SUL7" s="559"/>
      <c r="SUM7" s="560"/>
      <c r="SUN7" s="559"/>
      <c r="SUO7" s="559"/>
      <c r="SUP7" s="559"/>
      <c r="SUQ7" s="560"/>
      <c r="SUR7" s="560"/>
      <c r="SUS7" s="561"/>
      <c r="SUT7" s="560"/>
      <c r="SUU7" s="767"/>
      <c r="SUV7" s="767"/>
      <c r="SUW7" s="767"/>
      <c r="SUX7" s="767"/>
      <c r="SUY7" s="767"/>
      <c r="SUZ7" s="559"/>
      <c r="SVA7" s="559"/>
      <c r="SVB7" s="560"/>
      <c r="SVC7" s="559"/>
      <c r="SVD7" s="559"/>
      <c r="SVE7" s="559"/>
      <c r="SVF7" s="560"/>
      <c r="SVG7" s="560"/>
      <c r="SVH7" s="561"/>
      <c r="SVI7" s="560"/>
      <c r="SVJ7" s="767"/>
      <c r="SVK7" s="767"/>
      <c r="SVL7" s="767"/>
      <c r="SVM7" s="767"/>
      <c r="SVN7" s="767"/>
      <c r="SVO7" s="559"/>
      <c r="SVP7" s="559"/>
      <c r="SVQ7" s="560"/>
      <c r="SVR7" s="559"/>
      <c r="SVS7" s="559"/>
      <c r="SVT7" s="559"/>
      <c r="SVU7" s="560"/>
      <c r="SVV7" s="560"/>
      <c r="SVW7" s="561"/>
      <c r="SVX7" s="560"/>
      <c r="SVY7" s="767"/>
      <c r="SVZ7" s="767"/>
      <c r="SWA7" s="767"/>
      <c r="SWB7" s="767"/>
      <c r="SWC7" s="767"/>
      <c r="SWD7" s="559"/>
      <c r="SWE7" s="559"/>
      <c r="SWF7" s="560"/>
      <c r="SWG7" s="559"/>
      <c r="SWH7" s="559"/>
      <c r="SWI7" s="559"/>
      <c r="SWJ7" s="560"/>
      <c r="SWK7" s="560"/>
      <c r="SWL7" s="561"/>
      <c r="SWM7" s="560"/>
      <c r="SWN7" s="767"/>
      <c r="SWO7" s="767"/>
      <c r="SWP7" s="767"/>
      <c r="SWQ7" s="767"/>
      <c r="SWR7" s="767"/>
      <c r="SWS7" s="559"/>
      <c r="SWT7" s="559"/>
      <c r="SWU7" s="560"/>
      <c r="SWV7" s="559"/>
      <c r="SWW7" s="559"/>
      <c r="SWX7" s="559"/>
      <c r="SWY7" s="560"/>
      <c r="SWZ7" s="560"/>
      <c r="SXA7" s="561"/>
      <c r="SXB7" s="560"/>
      <c r="SXC7" s="767"/>
      <c r="SXD7" s="767"/>
      <c r="SXE7" s="767"/>
      <c r="SXF7" s="767"/>
      <c r="SXG7" s="767"/>
      <c r="SXH7" s="559"/>
      <c r="SXI7" s="559"/>
      <c r="SXJ7" s="560"/>
      <c r="SXK7" s="559"/>
      <c r="SXL7" s="559"/>
      <c r="SXM7" s="559"/>
      <c r="SXN7" s="560"/>
      <c r="SXO7" s="560"/>
      <c r="SXP7" s="561"/>
      <c r="SXQ7" s="560"/>
      <c r="SXR7" s="767"/>
      <c r="SXS7" s="767"/>
      <c r="SXT7" s="767"/>
      <c r="SXU7" s="767"/>
      <c r="SXV7" s="767"/>
      <c r="SXW7" s="559"/>
      <c r="SXX7" s="559"/>
      <c r="SXY7" s="560"/>
      <c r="SXZ7" s="559"/>
      <c r="SYA7" s="559"/>
      <c r="SYB7" s="559"/>
      <c r="SYC7" s="560"/>
      <c r="SYD7" s="560"/>
      <c r="SYE7" s="561"/>
      <c r="SYF7" s="560"/>
      <c r="SYG7" s="767"/>
      <c r="SYH7" s="767"/>
      <c r="SYI7" s="767"/>
      <c r="SYJ7" s="767"/>
      <c r="SYK7" s="767"/>
      <c r="SYL7" s="559"/>
      <c r="SYM7" s="559"/>
      <c r="SYN7" s="560"/>
      <c r="SYO7" s="559"/>
      <c r="SYP7" s="559"/>
      <c r="SYQ7" s="559"/>
      <c r="SYR7" s="560"/>
      <c r="SYS7" s="560"/>
      <c r="SYT7" s="561"/>
      <c r="SYU7" s="560"/>
      <c r="SYV7" s="767"/>
      <c r="SYW7" s="767"/>
      <c r="SYX7" s="767"/>
      <c r="SYY7" s="767"/>
      <c r="SYZ7" s="767"/>
      <c r="SZA7" s="559"/>
      <c r="SZB7" s="559"/>
      <c r="SZC7" s="560"/>
      <c r="SZD7" s="559"/>
      <c r="SZE7" s="559"/>
      <c r="SZF7" s="559"/>
      <c r="SZG7" s="560"/>
      <c r="SZH7" s="560"/>
      <c r="SZI7" s="561"/>
      <c r="SZJ7" s="560"/>
      <c r="SZK7" s="767"/>
      <c r="SZL7" s="767"/>
      <c r="SZM7" s="767"/>
      <c r="SZN7" s="767"/>
      <c r="SZO7" s="767"/>
      <c r="SZP7" s="559"/>
      <c r="SZQ7" s="559"/>
      <c r="SZR7" s="560"/>
      <c r="SZS7" s="559"/>
      <c r="SZT7" s="559"/>
      <c r="SZU7" s="559"/>
      <c r="SZV7" s="560"/>
      <c r="SZW7" s="560"/>
      <c r="SZX7" s="561"/>
      <c r="SZY7" s="560"/>
      <c r="SZZ7" s="767"/>
      <c r="TAA7" s="767"/>
      <c r="TAB7" s="767"/>
      <c r="TAC7" s="767"/>
      <c r="TAD7" s="767"/>
      <c r="TAE7" s="559"/>
      <c r="TAF7" s="559"/>
      <c r="TAG7" s="560"/>
      <c r="TAH7" s="559"/>
      <c r="TAI7" s="559"/>
      <c r="TAJ7" s="559"/>
      <c r="TAK7" s="560"/>
      <c r="TAL7" s="560"/>
      <c r="TAM7" s="561"/>
      <c r="TAN7" s="560"/>
      <c r="TAO7" s="767"/>
      <c r="TAP7" s="767"/>
      <c r="TAQ7" s="767"/>
      <c r="TAR7" s="767"/>
      <c r="TAS7" s="767"/>
      <c r="TAT7" s="559"/>
      <c r="TAU7" s="559"/>
      <c r="TAV7" s="560"/>
      <c r="TAW7" s="559"/>
      <c r="TAX7" s="559"/>
      <c r="TAY7" s="559"/>
      <c r="TAZ7" s="560"/>
      <c r="TBA7" s="560"/>
      <c r="TBB7" s="561"/>
      <c r="TBC7" s="560"/>
      <c r="TBD7" s="767"/>
      <c r="TBE7" s="767"/>
      <c r="TBF7" s="767"/>
      <c r="TBG7" s="767"/>
      <c r="TBH7" s="767"/>
      <c r="TBI7" s="559"/>
      <c r="TBJ7" s="559"/>
      <c r="TBK7" s="560"/>
      <c r="TBL7" s="559"/>
      <c r="TBM7" s="559"/>
      <c r="TBN7" s="559"/>
      <c r="TBO7" s="560"/>
      <c r="TBP7" s="560"/>
      <c r="TBQ7" s="561"/>
      <c r="TBR7" s="560"/>
      <c r="TBS7" s="767"/>
      <c r="TBT7" s="767"/>
      <c r="TBU7" s="767"/>
      <c r="TBV7" s="767"/>
      <c r="TBW7" s="767"/>
      <c r="TBX7" s="559"/>
      <c r="TBY7" s="559"/>
      <c r="TBZ7" s="560"/>
      <c r="TCA7" s="559"/>
      <c r="TCB7" s="559"/>
      <c r="TCC7" s="559"/>
      <c r="TCD7" s="560"/>
      <c r="TCE7" s="560"/>
      <c r="TCF7" s="561"/>
      <c r="TCG7" s="560"/>
      <c r="TCH7" s="767"/>
      <c r="TCI7" s="767"/>
      <c r="TCJ7" s="767"/>
      <c r="TCK7" s="767"/>
      <c r="TCL7" s="767"/>
      <c r="TCM7" s="559"/>
      <c r="TCN7" s="559"/>
      <c r="TCO7" s="560"/>
      <c r="TCP7" s="559"/>
      <c r="TCQ7" s="559"/>
      <c r="TCR7" s="559"/>
      <c r="TCS7" s="560"/>
      <c r="TCT7" s="560"/>
      <c r="TCU7" s="561"/>
      <c r="TCV7" s="560"/>
      <c r="TCW7" s="767"/>
      <c r="TCX7" s="767"/>
      <c r="TCY7" s="767"/>
      <c r="TCZ7" s="767"/>
      <c r="TDA7" s="767"/>
      <c r="TDB7" s="559"/>
      <c r="TDC7" s="559"/>
      <c r="TDD7" s="560"/>
      <c r="TDE7" s="559"/>
      <c r="TDF7" s="559"/>
      <c r="TDG7" s="559"/>
      <c r="TDH7" s="560"/>
      <c r="TDI7" s="560"/>
      <c r="TDJ7" s="561"/>
      <c r="TDK7" s="560"/>
      <c r="TDL7" s="767"/>
      <c r="TDM7" s="767"/>
      <c r="TDN7" s="767"/>
      <c r="TDO7" s="767"/>
      <c r="TDP7" s="767"/>
      <c r="TDQ7" s="559"/>
      <c r="TDR7" s="559"/>
      <c r="TDS7" s="560"/>
      <c r="TDT7" s="559"/>
      <c r="TDU7" s="559"/>
      <c r="TDV7" s="559"/>
      <c r="TDW7" s="560"/>
      <c r="TDX7" s="560"/>
      <c r="TDY7" s="561"/>
      <c r="TDZ7" s="560"/>
      <c r="TEA7" s="767"/>
      <c r="TEB7" s="767"/>
      <c r="TEC7" s="767"/>
      <c r="TED7" s="767"/>
      <c r="TEE7" s="767"/>
      <c r="TEF7" s="559"/>
      <c r="TEG7" s="559"/>
      <c r="TEH7" s="560"/>
      <c r="TEI7" s="559"/>
      <c r="TEJ7" s="559"/>
      <c r="TEK7" s="559"/>
      <c r="TEL7" s="560"/>
      <c r="TEM7" s="560"/>
      <c r="TEN7" s="561"/>
      <c r="TEO7" s="560"/>
      <c r="TEP7" s="767"/>
      <c r="TEQ7" s="767"/>
      <c r="TER7" s="767"/>
      <c r="TES7" s="767"/>
      <c r="TET7" s="767"/>
      <c r="TEU7" s="559"/>
      <c r="TEV7" s="559"/>
      <c r="TEW7" s="560"/>
      <c r="TEX7" s="559"/>
      <c r="TEY7" s="559"/>
      <c r="TEZ7" s="559"/>
      <c r="TFA7" s="560"/>
      <c r="TFB7" s="560"/>
      <c r="TFC7" s="561"/>
      <c r="TFD7" s="560"/>
      <c r="TFE7" s="767"/>
      <c r="TFF7" s="767"/>
      <c r="TFG7" s="767"/>
      <c r="TFH7" s="767"/>
      <c r="TFI7" s="767"/>
      <c r="TFJ7" s="559"/>
      <c r="TFK7" s="559"/>
      <c r="TFL7" s="560"/>
      <c r="TFM7" s="559"/>
      <c r="TFN7" s="559"/>
      <c r="TFO7" s="559"/>
      <c r="TFP7" s="560"/>
      <c r="TFQ7" s="560"/>
      <c r="TFR7" s="561"/>
      <c r="TFS7" s="560"/>
      <c r="TFT7" s="767"/>
      <c r="TFU7" s="767"/>
      <c r="TFV7" s="767"/>
      <c r="TFW7" s="767"/>
      <c r="TFX7" s="767"/>
      <c r="TFY7" s="559"/>
      <c r="TFZ7" s="559"/>
      <c r="TGA7" s="560"/>
      <c r="TGB7" s="559"/>
      <c r="TGC7" s="559"/>
      <c r="TGD7" s="559"/>
      <c r="TGE7" s="560"/>
      <c r="TGF7" s="560"/>
      <c r="TGG7" s="561"/>
      <c r="TGH7" s="560"/>
      <c r="TGI7" s="767"/>
      <c r="TGJ7" s="767"/>
      <c r="TGK7" s="767"/>
      <c r="TGL7" s="767"/>
      <c r="TGM7" s="767"/>
      <c r="TGN7" s="559"/>
      <c r="TGO7" s="559"/>
      <c r="TGP7" s="560"/>
      <c r="TGQ7" s="559"/>
      <c r="TGR7" s="559"/>
      <c r="TGS7" s="559"/>
      <c r="TGT7" s="560"/>
      <c r="TGU7" s="560"/>
      <c r="TGV7" s="561"/>
      <c r="TGW7" s="560"/>
      <c r="TGX7" s="767"/>
      <c r="TGY7" s="767"/>
      <c r="TGZ7" s="767"/>
      <c r="THA7" s="767"/>
      <c r="THB7" s="767"/>
      <c r="THC7" s="559"/>
      <c r="THD7" s="559"/>
      <c r="THE7" s="560"/>
      <c r="THF7" s="559"/>
      <c r="THG7" s="559"/>
      <c r="THH7" s="559"/>
      <c r="THI7" s="560"/>
      <c r="THJ7" s="560"/>
      <c r="THK7" s="561"/>
      <c r="THL7" s="560"/>
      <c r="THM7" s="767"/>
      <c r="THN7" s="767"/>
      <c r="THO7" s="767"/>
      <c r="THP7" s="767"/>
      <c r="THQ7" s="767"/>
      <c r="THR7" s="559"/>
      <c r="THS7" s="559"/>
      <c r="THT7" s="560"/>
      <c r="THU7" s="559"/>
      <c r="THV7" s="559"/>
      <c r="THW7" s="559"/>
      <c r="THX7" s="560"/>
      <c r="THY7" s="560"/>
      <c r="THZ7" s="561"/>
      <c r="TIA7" s="560"/>
      <c r="TIB7" s="767"/>
      <c r="TIC7" s="767"/>
      <c r="TID7" s="767"/>
      <c r="TIE7" s="767"/>
      <c r="TIF7" s="767"/>
      <c r="TIG7" s="559"/>
      <c r="TIH7" s="559"/>
      <c r="TII7" s="560"/>
      <c r="TIJ7" s="559"/>
      <c r="TIK7" s="559"/>
      <c r="TIL7" s="559"/>
      <c r="TIM7" s="560"/>
      <c r="TIN7" s="560"/>
      <c r="TIO7" s="561"/>
      <c r="TIP7" s="560"/>
      <c r="TIQ7" s="767"/>
      <c r="TIR7" s="767"/>
      <c r="TIS7" s="767"/>
      <c r="TIT7" s="767"/>
      <c r="TIU7" s="767"/>
      <c r="TIV7" s="559"/>
      <c r="TIW7" s="559"/>
      <c r="TIX7" s="560"/>
      <c r="TIY7" s="559"/>
      <c r="TIZ7" s="559"/>
      <c r="TJA7" s="559"/>
      <c r="TJB7" s="560"/>
      <c r="TJC7" s="560"/>
      <c r="TJD7" s="561"/>
      <c r="TJE7" s="560"/>
      <c r="TJF7" s="767"/>
      <c r="TJG7" s="767"/>
      <c r="TJH7" s="767"/>
      <c r="TJI7" s="767"/>
      <c r="TJJ7" s="767"/>
      <c r="TJK7" s="559"/>
      <c r="TJL7" s="559"/>
      <c r="TJM7" s="560"/>
      <c r="TJN7" s="559"/>
      <c r="TJO7" s="559"/>
      <c r="TJP7" s="559"/>
      <c r="TJQ7" s="560"/>
      <c r="TJR7" s="560"/>
      <c r="TJS7" s="561"/>
      <c r="TJT7" s="560"/>
      <c r="TJU7" s="767"/>
      <c r="TJV7" s="767"/>
      <c r="TJW7" s="767"/>
      <c r="TJX7" s="767"/>
      <c r="TJY7" s="767"/>
      <c r="TJZ7" s="559"/>
      <c r="TKA7" s="559"/>
      <c r="TKB7" s="560"/>
      <c r="TKC7" s="559"/>
      <c r="TKD7" s="559"/>
      <c r="TKE7" s="559"/>
      <c r="TKF7" s="560"/>
      <c r="TKG7" s="560"/>
      <c r="TKH7" s="561"/>
      <c r="TKI7" s="560"/>
      <c r="TKJ7" s="767"/>
      <c r="TKK7" s="767"/>
      <c r="TKL7" s="767"/>
      <c r="TKM7" s="767"/>
      <c r="TKN7" s="767"/>
      <c r="TKO7" s="559"/>
      <c r="TKP7" s="559"/>
      <c r="TKQ7" s="560"/>
      <c r="TKR7" s="559"/>
      <c r="TKS7" s="559"/>
      <c r="TKT7" s="559"/>
      <c r="TKU7" s="560"/>
      <c r="TKV7" s="560"/>
      <c r="TKW7" s="561"/>
      <c r="TKX7" s="560"/>
      <c r="TKY7" s="767"/>
      <c r="TKZ7" s="767"/>
      <c r="TLA7" s="767"/>
      <c r="TLB7" s="767"/>
      <c r="TLC7" s="767"/>
      <c r="TLD7" s="559"/>
      <c r="TLE7" s="559"/>
      <c r="TLF7" s="560"/>
      <c r="TLG7" s="559"/>
      <c r="TLH7" s="559"/>
      <c r="TLI7" s="559"/>
      <c r="TLJ7" s="560"/>
      <c r="TLK7" s="560"/>
      <c r="TLL7" s="561"/>
      <c r="TLM7" s="560"/>
      <c r="TLN7" s="767"/>
      <c r="TLO7" s="767"/>
      <c r="TLP7" s="767"/>
      <c r="TLQ7" s="767"/>
      <c r="TLR7" s="767"/>
      <c r="TLS7" s="559"/>
      <c r="TLT7" s="559"/>
      <c r="TLU7" s="560"/>
      <c r="TLV7" s="559"/>
      <c r="TLW7" s="559"/>
      <c r="TLX7" s="559"/>
      <c r="TLY7" s="560"/>
      <c r="TLZ7" s="560"/>
      <c r="TMA7" s="561"/>
      <c r="TMB7" s="560"/>
      <c r="TMC7" s="767"/>
      <c r="TMD7" s="767"/>
      <c r="TME7" s="767"/>
      <c r="TMF7" s="767"/>
      <c r="TMG7" s="767"/>
      <c r="TMH7" s="559"/>
      <c r="TMI7" s="559"/>
      <c r="TMJ7" s="560"/>
      <c r="TMK7" s="559"/>
      <c r="TML7" s="559"/>
      <c r="TMM7" s="559"/>
      <c r="TMN7" s="560"/>
      <c r="TMO7" s="560"/>
      <c r="TMP7" s="561"/>
      <c r="TMQ7" s="560"/>
      <c r="TMR7" s="767"/>
      <c r="TMS7" s="767"/>
      <c r="TMT7" s="767"/>
      <c r="TMU7" s="767"/>
      <c r="TMV7" s="767"/>
      <c r="TMW7" s="559"/>
      <c r="TMX7" s="559"/>
      <c r="TMY7" s="560"/>
      <c r="TMZ7" s="559"/>
      <c r="TNA7" s="559"/>
      <c r="TNB7" s="559"/>
      <c r="TNC7" s="560"/>
      <c r="TND7" s="560"/>
      <c r="TNE7" s="561"/>
      <c r="TNF7" s="560"/>
      <c r="TNG7" s="767"/>
      <c r="TNH7" s="767"/>
      <c r="TNI7" s="767"/>
      <c r="TNJ7" s="767"/>
      <c r="TNK7" s="767"/>
      <c r="TNL7" s="559"/>
      <c r="TNM7" s="559"/>
      <c r="TNN7" s="560"/>
      <c r="TNO7" s="559"/>
      <c r="TNP7" s="559"/>
      <c r="TNQ7" s="559"/>
      <c r="TNR7" s="560"/>
      <c r="TNS7" s="560"/>
      <c r="TNT7" s="561"/>
      <c r="TNU7" s="560"/>
      <c r="TNV7" s="767"/>
      <c r="TNW7" s="767"/>
      <c r="TNX7" s="767"/>
      <c r="TNY7" s="767"/>
      <c r="TNZ7" s="767"/>
      <c r="TOA7" s="559"/>
      <c r="TOB7" s="559"/>
      <c r="TOC7" s="560"/>
      <c r="TOD7" s="559"/>
      <c r="TOE7" s="559"/>
      <c r="TOF7" s="559"/>
      <c r="TOG7" s="560"/>
      <c r="TOH7" s="560"/>
      <c r="TOI7" s="561"/>
      <c r="TOJ7" s="560"/>
      <c r="TOK7" s="767"/>
      <c r="TOL7" s="767"/>
      <c r="TOM7" s="767"/>
      <c r="TON7" s="767"/>
      <c r="TOO7" s="767"/>
      <c r="TOP7" s="559"/>
      <c r="TOQ7" s="559"/>
      <c r="TOR7" s="560"/>
      <c r="TOS7" s="559"/>
      <c r="TOT7" s="559"/>
      <c r="TOU7" s="559"/>
      <c r="TOV7" s="560"/>
      <c r="TOW7" s="560"/>
      <c r="TOX7" s="561"/>
      <c r="TOY7" s="560"/>
      <c r="TOZ7" s="767"/>
      <c r="TPA7" s="767"/>
      <c r="TPB7" s="767"/>
      <c r="TPC7" s="767"/>
      <c r="TPD7" s="767"/>
      <c r="TPE7" s="559"/>
      <c r="TPF7" s="559"/>
      <c r="TPG7" s="560"/>
      <c r="TPH7" s="559"/>
      <c r="TPI7" s="559"/>
      <c r="TPJ7" s="559"/>
      <c r="TPK7" s="560"/>
      <c r="TPL7" s="560"/>
      <c r="TPM7" s="561"/>
      <c r="TPN7" s="560"/>
      <c r="TPO7" s="767"/>
      <c r="TPP7" s="767"/>
      <c r="TPQ7" s="767"/>
      <c r="TPR7" s="767"/>
      <c r="TPS7" s="767"/>
      <c r="TPT7" s="559"/>
      <c r="TPU7" s="559"/>
      <c r="TPV7" s="560"/>
      <c r="TPW7" s="559"/>
      <c r="TPX7" s="559"/>
      <c r="TPY7" s="559"/>
      <c r="TPZ7" s="560"/>
      <c r="TQA7" s="560"/>
      <c r="TQB7" s="561"/>
      <c r="TQC7" s="560"/>
      <c r="TQD7" s="767"/>
      <c r="TQE7" s="767"/>
      <c r="TQF7" s="767"/>
      <c r="TQG7" s="767"/>
      <c r="TQH7" s="767"/>
      <c r="TQI7" s="559"/>
      <c r="TQJ7" s="559"/>
      <c r="TQK7" s="560"/>
      <c r="TQL7" s="559"/>
      <c r="TQM7" s="559"/>
      <c r="TQN7" s="559"/>
      <c r="TQO7" s="560"/>
      <c r="TQP7" s="560"/>
      <c r="TQQ7" s="561"/>
      <c r="TQR7" s="560"/>
      <c r="TQS7" s="767"/>
      <c r="TQT7" s="767"/>
      <c r="TQU7" s="767"/>
      <c r="TQV7" s="767"/>
      <c r="TQW7" s="767"/>
      <c r="TQX7" s="559"/>
      <c r="TQY7" s="559"/>
      <c r="TQZ7" s="560"/>
      <c r="TRA7" s="559"/>
      <c r="TRB7" s="559"/>
      <c r="TRC7" s="559"/>
      <c r="TRD7" s="560"/>
      <c r="TRE7" s="560"/>
      <c r="TRF7" s="561"/>
      <c r="TRG7" s="560"/>
      <c r="TRH7" s="767"/>
      <c r="TRI7" s="767"/>
      <c r="TRJ7" s="767"/>
      <c r="TRK7" s="767"/>
      <c r="TRL7" s="767"/>
      <c r="TRM7" s="559"/>
      <c r="TRN7" s="559"/>
      <c r="TRO7" s="560"/>
      <c r="TRP7" s="559"/>
      <c r="TRQ7" s="559"/>
      <c r="TRR7" s="559"/>
      <c r="TRS7" s="560"/>
      <c r="TRT7" s="560"/>
      <c r="TRU7" s="561"/>
      <c r="TRV7" s="560"/>
      <c r="TRW7" s="767"/>
      <c r="TRX7" s="767"/>
      <c r="TRY7" s="767"/>
      <c r="TRZ7" s="767"/>
      <c r="TSA7" s="767"/>
      <c r="TSB7" s="559"/>
      <c r="TSC7" s="559"/>
      <c r="TSD7" s="560"/>
      <c r="TSE7" s="559"/>
      <c r="TSF7" s="559"/>
      <c r="TSG7" s="559"/>
      <c r="TSH7" s="560"/>
      <c r="TSI7" s="560"/>
      <c r="TSJ7" s="561"/>
      <c r="TSK7" s="560"/>
      <c r="TSL7" s="767"/>
      <c r="TSM7" s="767"/>
      <c r="TSN7" s="767"/>
      <c r="TSO7" s="767"/>
      <c r="TSP7" s="767"/>
      <c r="TSQ7" s="559"/>
      <c r="TSR7" s="559"/>
      <c r="TSS7" s="560"/>
      <c r="TST7" s="559"/>
      <c r="TSU7" s="559"/>
      <c r="TSV7" s="559"/>
      <c r="TSW7" s="560"/>
      <c r="TSX7" s="560"/>
      <c r="TSY7" s="561"/>
      <c r="TSZ7" s="560"/>
      <c r="TTA7" s="767"/>
      <c r="TTB7" s="767"/>
      <c r="TTC7" s="767"/>
      <c r="TTD7" s="767"/>
      <c r="TTE7" s="767"/>
      <c r="TTF7" s="559"/>
      <c r="TTG7" s="559"/>
      <c r="TTH7" s="560"/>
      <c r="TTI7" s="559"/>
      <c r="TTJ7" s="559"/>
      <c r="TTK7" s="559"/>
      <c r="TTL7" s="560"/>
      <c r="TTM7" s="560"/>
      <c r="TTN7" s="561"/>
      <c r="TTO7" s="560"/>
      <c r="TTP7" s="767"/>
      <c r="TTQ7" s="767"/>
      <c r="TTR7" s="767"/>
      <c r="TTS7" s="767"/>
      <c r="TTT7" s="767"/>
      <c r="TTU7" s="559"/>
      <c r="TTV7" s="559"/>
      <c r="TTW7" s="560"/>
      <c r="TTX7" s="559"/>
      <c r="TTY7" s="559"/>
      <c r="TTZ7" s="559"/>
      <c r="TUA7" s="560"/>
      <c r="TUB7" s="560"/>
      <c r="TUC7" s="561"/>
      <c r="TUD7" s="560"/>
      <c r="TUE7" s="767"/>
      <c r="TUF7" s="767"/>
      <c r="TUG7" s="767"/>
      <c r="TUH7" s="767"/>
      <c r="TUI7" s="767"/>
      <c r="TUJ7" s="559"/>
      <c r="TUK7" s="559"/>
      <c r="TUL7" s="560"/>
      <c r="TUM7" s="559"/>
      <c r="TUN7" s="559"/>
      <c r="TUO7" s="559"/>
      <c r="TUP7" s="560"/>
      <c r="TUQ7" s="560"/>
      <c r="TUR7" s="561"/>
      <c r="TUS7" s="560"/>
      <c r="TUT7" s="767"/>
      <c r="TUU7" s="767"/>
      <c r="TUV7" s="767"/>
      <c r="TUW7" s="767"/>
      <c r="TUX7" s="767"/>
      <c r="TUY7" s="559"/>
      <c r="TUZ7" s="559"/>
      <c r="TVA7" s="560"/>
      <c r="TVB7" s="559"/>
      <c r="TVC7" s="559"/>
      <c r="TVD7" s="559"/>
      <c r="TVE7" s="560"/>
      <c r="TVF7" s="560"/>
      <c r="TVG7" s="561"/>
      <c r="TVH7" s="560"/>
      <c r="TVI7" s="767"/>
      <c r="TVJ7" s="767"/>
      <c r="TVK7" s="767"/>
      <c r="TVL7" s="767"/>
      <c r="TVM7" s="767"/>
      <c r="TVN7" s="559"/>
      <c r="TVO7" s="559"/>
      <c r="TVP7" s="560"/>
      <c r="TVQ7" s="559"/>
      <c r="TVR7" s="559"/>
      <c r="TVS7" s="559"/>
      <c r="TVT7" s="560"/>
      <c r="TVU7" s="560"/>
      <c r="TVV7" s="561"/>
      <c r="TVW7" s="560"/>
      <c r="TVX7" s="767"/>
      <c r="TVY7" s="767"/>
      <c r="TVZ7" s="767"/>
      <c r="TWA7" s="767"/>
      <c r="TWB7" s="767"/>
      <c r="TWC7" s="559"/>
      <c r="TWD7" s="559"/>
      <c r="TWE7" s="560"/>
      <c r="TWF7" s="559"/>
      <c r="TWG7" s="559"/>
      <c r="TWH7" s="559"/>
      <c r="TWI7" s="560"/>
      <c r="TWJ7" s="560"/>
      <c r="TWK7" s="561"/>
      <c r="TWL7" s="560"/>
      <c r="TWM7" s="767"/>
      <c r="TWN7" s="767"/>
      <c r="TWO7" s="767"/>
      <c r="TWP7" s="767"/>
      <c r="TWQ7" s="767"/>
      <c r="TWR7" s="559"/>
      <c r="TWS7" s="559"/>
      <c r="TWT7" s="560"/>
      <c r="TWU7" s="559"/>
      <c r="TWV7" s="559"/>
      <c r="TWW7" s="559"/>
      <c r="TWX7" s="560"/>
      <c r="TWY7" s="560"/>
      <c r="TWZ7" s="561"/>
      <c r="TXA7" s="560"/>
      <c r="TXB7" s="767"/>
      <c r="TXC7" s="767"/>
      <c r="TXD7" s="767"/>
      <c r="TXE7" s="767"/>
      <c r="TXF7" s="767"/>
      <c r="TXG7" s="559"/>
      <c r="TXH7" s="559"/>
      <c r="TXI7" s="560"/>
      <c r="TXJ7" s="559"/>
      <c r="TXK7" s="559"/>
      <c r="TXL7" s="559"/>
      <c r="TXM7" s="560"/>
      <c r="TXN7" s="560"/>
      <c r="TXO7" s="561"/>
      <c r="TXP7" s="560"/>
      <c r="TXQ7" s="767"/>
      <c r="TXR7" s="767"/>
      <c r="TXS7" s="767"/>
      <c r="TXT7" s="767"/>
      <c r="TXU7" s="767"/>
      <c r="TXV7" s="559"/>
      <c r="TXW7" s="559"/>
      <c r="TXX7" s="560"/>
      <c r="TXY7" s="559"/>
      <c r="TXZ7" s="559"/>
      <c r="TYA7" s="559"/>
      <c r="TYB7" s="560"/>
      <c r="TYC7" s="560"/>
      <c r="TYD7" s="561"/>
      <c r="TYE7" s="560"/>
      <c r="TYF7" s="767"/>
      <c r="TYG7" s="767"/>
      <c r="TYH7" s="767"/>
      <c r="TYI7" s="767"/>
      <c r="TYJ7" s="767"/>
      <c r="TYK7" s="559"/>
      <c r="TYL7" s="559"/>
      <c r="TYM7" s="560"/>
      <c r="TYN7" s="559"/>
      <c r="TYO7" s="559"/>
      <c r="TYP7" s="559"/>
      <c r="TYQ7" s="560"/>
      <c r="TYR7" s="560"/>
      <c r="TYS7" s="561"/>
      <c r="TYT7" s="560"/>
      <c r="TYU7" s="767"/>
      <c r="TYV7" s="767"/>
      <c r="TYW7" s="767"/>
      <c r="TYX7" s="767"/>
      <c r="TYY7" s="767"/>
      <c r="TYZ7" s="559"/>
      <c r="TZA7" s="559"/>
      <c r="TZB7" s="560"/>
      <c r="TZC7" s="559"/>
      <c r="TZD7" s="559"/>
      <c r="TZE7" s="559"/>
      <c r="TZF7" s="560"/>
      <c r="TZG7" s="560"/>
      <c r="TZH7" s="561"/>
      <c r="TZI7" s="560"/>
      <c r="TZJ7" s="767"/>
      <c r="TZK7" s="767"/>
      <c r="TZL7" s="767"/>
      <c r="TZM7" s="767"/>
      <c r="TZN7" s="767"/>
      <c r="TZO7" s="559"/>
      <c r="TZP7" s="559"/>
      <c r="TZQ7" s="560"/>
      <c r="TZR7" s="559"/>
      <c r="TZS7" s="559"/>
      <c r="TZT7" s="559"/>
      <c r="TZU7" s="560"/>
      <c r="TZV7" s="560"/>
      <c r="TZW7" s="561"/>
      <c r="TZX7" s="560"/>
      <c r="TZY7" s="767"/>
      <c r="TZZ7" s="767"/>
      <c r="UAA7" s="767"/>
      <c r="UAB7" s="767"/>
      <c r="UAC7" s="767"/>
      <c r="UAD7" s="559"/>
      <c r="UAE7" s="559"/>
      <c r="UAF7" s="560"/>
      <c r="UAG7" s="559"/>
      <c r="UAH7" s="559"/>
      <c r="UAI7" s="559"/>
      <c r="UAJ7" s="560"/>
      <c r="UAK7" s="560"/>
      <c r="UAL7" s="561"/>
      <c r="UAM7" s="560"/>
      <c r="UAN7" s="767"/>
      <c r="UAO7" s="767"/>
      <c r="UAP7" s="767"/>
      <c r="UAQ7" s="767"/>
      <c r="UAR7" s="767"/>
      <c r="UAS7" s="559"/>
      <c r="UAT7" s="559"/>
      <c r="UAU7" s="560"/>
      <c r="UAV7" s="559"/>
      <c r="UAW7" s="559"/>
      <c r="UAX7" s="559"/>
      <c r="UAY7" s="560"/>
      <c r="UAZ7" s="560"/>
      <c r="UBA7" s="561"/>
      <c r="UBB7" s="560"/>
      <c r="UBC7" s="767"/>
      <c r="UBD7" s="767"/>
      <c r="UBE7" s="767"/>
      <c r="UBF7" s="767"/>
      <c r="UBG7" s="767"/>
      <c r="UBH7" s="559"/>
      <c r="UBI7" s="559"/>
      <c r="UBJ7" s="560"/>
      <c r="UBK7" s="559"/>
      <c r="UBL7" s="559"/>
      <c r="UBM7" s="559"/>
      <c r="UBN7" s="560"/>
      <c r="UBO7" s="560"/>
      <c r="UBP7" s="561"/>
      <c r="UBQ7" s="560"/>
      <c r="UBR7" s="767"/>
      <c r="UBS7" s="767"/>
      <c r="UBT7" s="767"/>
      <c r="UBU7" s="767"/>
      <c r="UBV7" s="767"/>
      <c r="UBW7" s="559"/>
      <c r="UBX7" s="559"/>
      <c r="UBY7" s="560"/>
      <c r="UBZ7" s="559"/>
      <c r="UCA7" s="559"/>
      <c r="UCB7" s="559"/>
      <c r="UCC7" s="560"/>
      <c r="UCD7" s="560"/>
      <c r="UCE7" s="561"/>
      <c r="UCF7" s="560"/>
      <c r="UCG7" s="767"/>
      <c r="UCH7" s="767"/>
      <c r="UCI7" s="767"/>
      <c r="UCJ7" s="767"/>
      <c r="UCK7" s="767"/>
      <c r="UCL7" s="559"/>
      <c r="UCM7" s="559"/>
      <c r="UCN7" s="560"/>
      <c r="UCO7" s="559"/>
      <c r="UCP7" s="559"/>
      <c r="UCQ7" s="559"/>
      <c r="UCR7" s="560"/>
      <c r="UCS7" s="560"/>
      <c r="UCT7" s="561"/>
      <c r="UCU7" s="560"/>
      <c r="UCV7" s="767"/>
      <c r="UCW7" s="767"/>
      <c r="UCX7" s="767"/>
      <c r="UCY7" s="767"/>
      <c r="UCZ7" s="767"/>
      <c r="UDA7" s="559"/>
      <c r="UDB7" s="559"/>
      <c r="UDC7" s="560"/>
      <c r="UDD7" s="559"/>
      <c r="UDE7" s="559"/>
      <c r="UDF7" s="559"/>
      <c r="UDG7" s="560"/>
      <c r="UDH7" s="560"/>
      <c r="UDI7" s="561"/>
      <c r="UDJ7" s="560"/>
      <c r="UDK7" s="767"/>
      <c r="UDL7" s="767"/>
      <c r="UDM7" s="767"/>
      <c r="UDN7" s="767"/>
      <c r="UDO7" s="767"/>
      <c r="UDP7" s="559"/>
      <c r="UDQ7" s="559"/>
      <c r="UDR7" s="560"/>
      <c r="UDS7" s="559"/>
      <c r="UDT7" s="559"/>
      <c r="UDU7" s="559"/>
      <c r="UDV7" s="560"/>
      <c r="UDW7" s="560"/>
      <c r="UDX7" s="561"/>
      <c r="UDY7" s="560"/>
      <c r="UDZ7" s="767"/>
      <c r="UEA7" s="767"/>
      <c r="UEB7" s="767"/>
      <c r="UEC7" s="767"/>
      <c r="UED7" s="767"/>
      <c r="UEE7" s="559"/>
      <c r="UEF7" s="559"/>
      <c r="UEG7" s="560"/>
      <c r="UEH7" s="559"/>
      <c r="UEI7" s="559"/>
      <c r="UEJ7" s="559"/>
      <c r="UEK7" s="560"/>
      <c r="UEL7" s="560"/>
      <c r="UEM7" s="561"/>
      <c r="UEN7" s="560"/>
      <c r="UEO7" s="767"/>
      <c r="UEP7" s="767"/>
      <c r="UEQ7" s="767"/>
      <c r="UER7" s="767"/>
      <c r="UES7" s="767"/>
      <c r="UET7" s="559"/>
      <c r="UEU7" s="559"/>
      <c r="UEV7" s="560"/>
      <c r="UEW7" s="559"/>
      <c r="UEX7" s="559"/>
      <c r="UEY7" s="559"/>
      <c r="UEZ7" s="560"/>
      <c r="UFA7" s="560"/>
      <c r="UFB7" s="561"/>
      <c r="UFC7" s="560"/>
      <c r="UFD7" s="767"/>
      <c r="UFE7" s="767"/>
      <c r="UFF7" s="767"/>
      <c r="UFG7" s="767"/>
      <c r="UFH7" s="767"/>
      <c r="UFI7" s="559"/>
      <c r="UFJ7" s="559"/>
      <c r="UFK7" s="560"/>
      <c r="UFL7" s="559"/>
      <c r="UFM7" s="559"/>
      <c r="UFN7" s="559"/>
      <c r="UFO7" s="560"/>
      <c r="UFP7" s="560"/>
      <c r="UFQ7" s="561"/>
      <c r="UFR7" s="560"/>
      <c r="UFS7" s="767"/>
      <c r="UFT7" s="767"/>
      <c r="UFU7" s="767"/>
      <c r="UFV7" s="767"/>
      <c r="UFW7" s="767"/>
      <c r="UFX7" s="559"/>
      <c r="UFY7" s="559"/>
      <c r="UFZ7" s="560"/>
      <c r="UGA7" s="559"/>
      <c r="UGB7" s="559"/>
      <c r="UGC7" s="559"/>
      <c r="UGD7" s="560"/>
      <c r="UGE7" s="560"/>
      <c r="UGF7" s="561"/>
      <c r="UGG7" s="560"/>
      <c r="UGH7" s="767"/>
      <c r="UGI7" s="767"/>
      <c r="UGJ7" s="767"/>
      <c r="UGK7" s="767"/>
      <c r="UGL7" s="767"/>
      <c r="UGM7" s="559"/>
      <c r="UGN7" s="559"/>
      <c r="UGO7" s="560"/>
      <c r="UGP7" s="559"/>
      <c r="UGQ7" s="559"/>
      <c r="UGR7" s="559"/>
      <c r="UGS7" s="560"/>
      <c r="UGT7" s="560"/>
      <c r="UGU7" s="561"/>
      <c r="UGV7" s="560"/>
      <c r="UGW7" s="767"/>
      <c r="UGX7" s="767"/>
      <c r="UGY7" s="767"/>
      <c r="UGZ7" s="767"/>
      <c r="UHA7" s="767"/>
      <c r="UHB7" s="559"/>
      <c r="UHC7" s="559"/>
      <c r="UHD7" s="560"/>
      <c r="UHE7" s="559"/>
      <c r="UHF7" s="559"/>
      <c r="UHG7" s="559"/>
      <c r="UHH7" s="560"/>
      <c r="UHI7" s="560"/>
      <c r="UHJ7" s="561"/>
      <c r="UHK7" s="560"/>
      <c r="UHL7" s="767"/>
      <c r="UHM7" s="767"/>
      <c r="UHN7" s="767"/>
      <c r="UHO7" s="767"/>
      <c r="UHP7" s="767"/>
      <c r="UHQ7" s="559"/>
      <c r="UHR7" s="559"/>
      <c r="UHS7" s="560"/>
      <c r="UHT7" s="559"/>
      <c r="UHU7" s="559"/>
      <c r="UHV7" s="559"/>
      <c r="UHW7" s="560"/>
      <c r="UHX7" s="560"/>
      <c r="UHY7" s="561"/>
      <c r="UHZ7" s="560"/>
      <c r="UIA7" s="767"/>
      <c r="UIB7" s="767"/>
      <c r="UIC7" s="767"/>
      <c r="UID7" s="767"/>
      <c r="UIE7" s="767"/>
      <c r="UIF7" s="559"/>
      <c r="UIG7" s="559"/>
      <c r="UIH7" s="560"/>
      <c r="UII7" s="559"/>
      <c r="UIJ7" s="559"/>
      <c r="UIK7" s="559"/>
      <c r="UIL7" s="560"/>
      <c r="UIM7" s="560"/>
      <c r="UIN7" s="561"/>
      <c r="UIO7" s="560"/>
      <c r="UIP7" s="767"/>
      <c r="UIQ7" s="767"/>
      <c r="UIR7" s="767"/>
      <c r="UIS7" s="767"/>
      <c r="UIT7" s="767"/>
      <c r="UIU7" s="559"/>
      <c r="UIV7" s="559"/>
      <c r="UIW7" s="560"/>
      <c r="UIX7" s="559"/>
      <c r="UIY7" s="559"/>
      <c r="UIZ7" s="559"/>
      <c r="UJA7" s="560"/>
      <c r="UJB7" s="560"/>
      <c r="UJC7" s="561"/>
      <c r="UJD7" s="560"/>
      <c r="UJE7" s="767"/>
      <c r="UJF7" s="767"/>
      <c r="UJG7" s="767"/>
      <c r="UJH7" s="767"/>
      <c r="UJI7" s="767"/>
      <c r="UJJ7" s="559"/>
      <c r="UJK7" s="559"/>
      <c r="UJL7" s="560"/>
      <c r="UJM7" s="559"/>
      <c r="UJN7" s="559"/>
      <c r="UJO7" s="559"/>
      <c r="UJP7" s="560"/>
      <c r="UJQ7" s="560"/>
      <c r="UJR7" s="561"/>
      <c r="UJS7" s="560"/>
      <c r="UJT7" s="767"/>
      <c r="UJU7" s="767"/>
      <c r="UJV7" s="767"/>
      <c r="UJW7" s="767"/>
      <c r="UJX7" s="767"/>
      <c r="UJY7" s="559"/>
      <c r="UJZ7" s="559"/>
      <c r="UKA7" s="560"/>
      <c r="UKB7" s="559"/>
      <c r="UKC7" s="559"/>
      <c r="UKD7" s="559"/>
      <c r="UKE7" s="560"/>
      <c r="UKF7" s="560"/>
      <c r="UKG7" s="561"/>
      <c r="UKH7" s="560"/>
      <c r="UKI7" s="767"/>
      <c r="UKJ7" s="767"/>
      <c r="UKK7" s="767"/>
      <c r="UKL7" s="767"/>
      <c r="UKM7" s="767"/>
      <c r="UKN7" s="559"/>
      <c r="UKO7" s="559"/>
      <c r="UKP7" s="560"/>
      <c r="UKQ7" s="559"/>
      <c r="UKR7" s="559"/>
      <c r="UKS7" s="559"/>
      <c r="UKT7" s="560"/>
      <c r="UKU7" s="560"/>
      <c r="UKV7" s="561"/>
      <c r="UKW7" s="560"/>
      <c r="UKX7" s="767"/>
      <c r="UKY7" s="767"/>
      <c r="UKZ7" s="767"/>
      <c r="ULA7" s="767"/>
      <c r="ULB7" s="767"/>
      <c r="ULC7" s="559"/>
      <c r="ULD7" s="559"/>
      <c r="ULE7" s="560"/>
      <c r="ULF7" s="559"/>
      <c r="ULG7" s="559"/>
      <c r="ULH7" s="559"/>
      <c r="ULI7" s="560"/>
      <c r="ULJ7" s="560"/>
      <c r="ULK7" s="561"/>
      <c r="ULL7" s="560"/>
      <c r="ULM7" s="767"/>
      <c r="ULN7" s="767"/>
      <c r="ULO7" s="767"/>
      <c r="ULP7" s="767"/>
      <c r="ULQ7" s="767"/>
      <c r="ULR7" s="559"/>
      <c r="ULS7" s="559"/>
      <c r="ULT7" s="560"/>
      <c r="ULU7" s="559"/>
      <c r="ULV7" s="559"/>
      <c r="ULW7" s="559"/>
      <c r="ULX7" s="560"/>
      <c r="ULY7" s="560"/>
      <c r="ULZ7" s="561"/>
      <c r="UMA7" s="560"/>
      <c r="UMB7" s="767"/>
      <c r="UMC7" s="767"/>
      <c r="UMD7" s="767"/>
      <c r="UME7" s="767"/>
      <c r="UMF7" s="767"/>
      <c r="UMG7" s="559"/>
      <c r="UMH7" s="559"/>
      <c r="UMI7" s="560"/>
      <c r="UMJ7" s="559"/>
      <c r="UMK7" s="559"/>
      <c r="UML7" s="559"/>
      <c r="UMM7" s="560"/>
      <c r="UMN7" s="560"/>
      <c r="UMO7" s="561"/>
      <c r="UMP7" s="560"/>
      <c r="UMQ7" s="767"/>
      <c r="UMR7" s="767"/>
      <c r="UMS7" s="767"/>
      <c r="UMT7" s="767"/>
      <c r="UMU7" s="767"/>
      <c r="UMV7" s="559"/>
      <c r="UMW7" s="559"/>
      <c r="UMX7" s="560"/>
      <c r="UMY7" s="559"/>
      <c r="UMZ7" s="559"/>
      <c r="UNA7" s="559"/>
      <c r="UNB7" s="560"/>
      <c r="UNC7" s="560"/>
      <c r="UND7" s="561"/>
      <c r="UNE7" s="560"/>
      <c r="UNF7" s="767"/>
      <c r="UNG7" s="767"/>
      <c r="UNH7" s="767"/>
      <c r="UNI7" s="767"/>
      <c r="UNJ7" s="767"/>
      <c r="UNK7" s="559"/>
      <c r="UNL7" s="559"/>
      <c r="UNM7" s="560"/>
      <c r="UNN7" s="559"/>
      <c r="UNO7" s="559"/>
      <c r="UNP7" s="559"/>
      <c r="UNQ7" s="560"/>
      <c r="UNR7" s="560"/>
      <c r="UNS7" s="561"/>
      <c r="UNT7" s="560"/>
      <c r="UNU7" s="767"/>
      <c r="UNV7" s="767"/>
      <c r="UNW7" s="767"/>
      <c r="UNX7" s="767"/>
      <c r="UNY7" s="767"/>
      <c r="UNZ7" s="559"/>
      <c r="UOA7" s="559"/>
      <c r="UOB7" s="560"/>
      <c r="UOC7" s="559"/>
      <c r="UOD7" s="559"/>
      <c r="UOE7" s="559"/>
      <c r="UOF7" s="560"/>
      <c r="UOG7" s="560"/>
      <c r="UOH7" s="561"/>
      <c r="UOI7" s="560"/>
      <c r="UOJ7" s="767"/>
      <c r="UOK7" s="767"/>
      <c r="UOL7" s="767"/>
      <c r="UOM7" s="767"/>
      <c r="UON7" s="767"/>
      <c r="UOO7" s="559"/>
      <c r="UOP7" s="559"/>
      <c r="UOQ7" s="560"/>
      <c r="UOR7" s="559"/>
      <c r="UOS7" s="559"/>
      <c r="UOT7" s="559"/>
      <c r="UOU7" s="560"/>
      <c r="UOV7" s="560"/>
      <c r="UOW7" s="561"/>
      <c r="UOX7" s="560"/>
      <c r="UOY7" s="767"/>
      <c r="UOZ7" s="767"/>
      <c r="UPA7" s="767"/>
      <c r="UPB7" s="767"/>
      <c r="UPC7" s="767"/>
      <c r="UPD7" s="559"/>
      <c r="UPE7" s="559"/>
      <c r="UPF7" s="560"/>
      <c r="UPG7" s="559"/>
      <c r="UPH7" s="559"/>
      <c r="UPI7" s="559"/>
      <c r="UPJ7" s="560"/>
      <c r="UPK7" s="560"/>
      <c r="UPL7" s="561"/>
      <c r="UPM7" s="560"/>
      <c r="UPN7" s="767"/>
      <c r="UPO7" s="767"/>
      <c r="UPP7" s="767"/>
      <c r="UPQ7" s="767"/>
      <c r="UPR7" s="767"/>
      <c r="UPS7" s="559"/>
      <c r="UPT7" s="559"/>
      <c r="UPU7" s="560"/>
      <c r="UPV7" s="559"/>
      <c r="UPW7" s="559"/>
      <c r="UPX7" s="559"/>
      <c r="UPY7" s="560"/>
      <c r="UPZ7" s="560"/>
      <c r="UQA7" s="561"/>
      <c r="UQB7" s="560"/>
      <c r="UQC7" s="767"/>
      <c r="UQD7" s="767"/>
      <c r="UQE7" s="767"/>
      <c r="UQF7" s="767"/>
      <c r="UQG7" s="767"/>
      <c r="UQH7" s="559"/>
      <c r="UQI7" s="559"/>
      <c r="UQJ7" s="560"/>
      <c r="UQK7" s="559"/>
      <c r="UQL7" s="559"/>
      <c r="UQM7" s="559"/>
      <c r="UQN7" s="560"/>
      <c r="UQO7" s="560"/>
      <c r="UQP7" s="561"/>
      <c r="UQQ7" s="560"/>
      <c r="UQR7" s="767"/>
      <c r="UQS7" s="767"/>
      <c r="UQT7" s="767"/>
      <c r="UQU7" s="767"/>
      <c r="UQV7" s="767"/>
      <c r="UQW7" s="559"/>
      <c r="UQX7" s="559"/>
      <c r="UQY7" s="560"/>
      <c r="UQZ7" s="559"/>
      <c r="URA7" s="559"/>
      <c r="URB7" s="559"/>
      <c r="URC7" s="560"/>
      <c r="URD7" s="560"/>
      <c r="URE7" s="561"/>
      <c r="URF7" s="560"/>
      <c r="URG7" s="767"/>
      <c r="URH7" s="767"/>
      <c r="URI7" s="767"/>
      <c r="URJ7" s="767"/>
      <c r="URK7" s="767"/>
      <c r="URL7" s="559"/>
      <c r="URM7" s="559"/>
      <c r="URN7" s="560"/>
      <c r="URO7" s="559"/>
      <c r="URP7" s="559"/>
      <c r="URQ7" s="559"/>
      <c r="URR7" s="560"/>
      <c r="URS7" s="560"/>
      <c r="URT7" s="561"/>
      <c r="URU7" s="560"/>
      <c r="URV7" s="767"/>
      <c r="URW7" s="767"/>
      <c r="URX7" s="767"/>
      <c r="URY7" s="767"/>
      <c r="URZ7" s="767"/>
      <c r="USA7" s="559"/>
      <c r="USB7" s="559"/>
      <c r="USC7" s="560"/>
      <c r="USD7" s="559"/>
      <c r="USE7" s="559"/>
      <c r="USF7" s="559"/>
      <c r="USG7" s="560"/>
      <c r="USH7" s="560"/>
      <c r="USI7" s="561"/>
      <c r="USJ7" s="560"/>
      <c r="USK7" s="767"/>
      <c r="USL7" s="767"/>
      <c r="USM7" s="767"/>
      <c r="USN7" s="767"/>
      <c r="USO7" s="767"/>
      <c r="USP7" s="559"/>
      <c r="USQ7" s="559"/>
      <c r="USR7" s="560"/>
      <c r="USS7" s="559"/>
      <c r="UST7" s="559"/>
      <c r="USU7" s="559"/>
      <c r="USV7" s="560"/>
      <c r="USW7" s="560"/>
      <c r="USX7" s="561"/>
      <c r="USY7" s="560"/>
      <c r="USZ7" s="767"/>
      <c r="UTA7" s="767"/>
      <c r="UTB7" s="767"/>
      <c r="UTC7" s="767"/>
      <c r="UTD7" s="767"/>
      <c r="UTE7" s="559"/>
      <c r="UTF7" s="559"/>
      <c r="UTG7" s="560"/>
      <c r="UTH7" s="559"/>
      <c r="UTI7" s="559"/>
      <c r="UTJ7" s="559"/>
      <c r="UTK7" s="560"/>
      <c r="UTL7" s="560"/>
      <c r="UTM7" s="561"/>
      <c r="UTN7" s="560"/>
      <c r="UTO7" s="767"/>
      <c r="UTP7" s="767"/>
      <c r="UTQ7" s="767"/>
      <c r="UTR7" s="767"/>
      <c r="UTS7" s="767"/>
      <c r="UTT7" s="559"/>
      <c r="UTU7" s="559"/>
      <c r="UTV7" s="560"/>
      <c r="UTW7" s="559"/>
      <c r="UTX7" s="559"/>
      <c r="UTY7" s="559"/>
      <c r="UTZ7" s="560"/>
      <c r="UUA7" s="560"/>
      <c r="UUB7" s="561"/>
      <c r="UUC7" s="560"/>
      <c r="UUD7" s="767"/>
      <c r="UUE7" s="767"/>
      <c r="UUF7" s="767"/>
      <c r="UUG7" s="767"/>
      <c r="UUH7" s="767"/>
      <c r="UUI7" s="559"/>
      <c r="UUJ7" s="559"/>
      <c r="UUK7" s="560"/>
      <c r="UUL7" s="559"/>
      <c r="UUM7" s="559"/>
      <c r="UUN7" s="559"/>
      <c r="UUO7" s="560"/>
      <c r="UUP7" s="560"/>
      <c r="UUQ7" s="561"/>
      <c r="UUR7" s="560"/>
      <c r="UUS7" s="767"/>
      <c r="UUT7" s="767"/>
      <c r="UUU7" s="767"/>
      <c r="UUV7" s="767"/>
      <c r="UUW7" s="767"/>
      <c r="UUX7" s="559"/>
      <c r="UUY7" s="559"/>
      <c r="UUZ7" s="560"/>
      <c r="UVA7" s="559"/>
      <c r="UVB7" s="559"/>
      <c r="UVC7" s="559"/>
      <c r="UVD7" s="560"/>
      <c r="UVE7" s="560"/>
      <c r="UVF7" s="561"/>
      <c r="UVG7" s="560"/>
      <c r="UVH7" s="767"/>
      <c r="UVI7" s="767"/>
      <c r="UVJ7" s="767"/>
      <c r="UVK7" s="767"/>
      <c r="UVL7" s="767"/>
      <c r="UVM7" s="559"/>
      <c r="UVN7" s="559"/>
      <c r="UVO7" s="560"/>
      <c r="UVP7" s="559"/>
      <c r="UVQ7" s="559"/>
      <c r="UVR7" s="559"/>
      <c r="UVS7" s="560"/>
      <c r="UVT7" s="560"/>
      <c r="UVU7" s="561"/>
      <c r="UVV7" s="560"/>
      <c r="UVW7" s="767"/>
      <c r="UVX7" s="767"/>
      <c r="UVY7" s="767"/>
      <c r="UVZ7" s="767"/>
      <c r="UWA7" s="767"/>
      <c r="UWB7" s="559"/>
      <c r="UWC7" s="559"/>
      <c r="UWD7" s="560"/>
      <c r="UWE7" s="559"/>
      <c r="UWF7" s="559"/>
      <c r="UWG7" s="559"/>
      <c r="UWH7" s="560"/>
      <c r="UWI7" s="560"/>
      <c r="UWJ7" s="561"/>
      <c r="UWK7" s="560"/>
      <c r="UWL7" s="767"/>
      <c r="UWM7" s="767"/>
      <c r="UWN7" s="767"/>
      <c r="UWO7" s="767"/>
      <c r="UWP7" s="767"/>
      <c r="UWQ7" s="559"/>
      <c r="UWR7" s="559"/>
      <c r="UWS7" s="560"/>
      <c r="UWT7" s="559"/>
      <c r="UWU7" s="559"/>
      <c r="UWV7" s="559"/>
      <c r="UWW7" s="560"/>
      <c r="UWX7" s="560"/>
      <c r="UWY7" s="561"/>
      <c r="UWZ7" s="560"/>
      <c r="UXA7" s="767"/>
      <c r="UXB7" s="767"/>
      <c r="UXC7" s="767"/>
      <c r="UXD7" s="767"/>
      <c r="UXE7" s="767"/>
      <c r="UXF7" s="559"/>
      <c r="UXG7" s="559"/>
      <c r="UXH7" s="560"/>
      <c r="UXI7" s="559"/>
      <c r="UXJ7" s="559"/>
      <c r="UXK7" s="559"/>
      <c r="UXL7" s="560"/>
      <c r="UXM7" s="560"/>
      <c r="UXN7" s="561"/>
      <c r="UXO7" s="560"/>
      <c r="UXP7" s="767"/>
      <c r="UXQ7" s="767"/>
      <c r="UXR7" s="767"/>
      <c r="UXS7" s="767"/>
      <c r="UXT7" s="767"/>
      <c r="UXU7" s="559"/>
      <c r="UXV7" s="559"/>
      <c r="UXW7" s="560"/>
      <c r="UXX7" s="559"/>
      <c r="UXY7" s="559"/>
      <c r="UXZ7" s="559"/>
      <c r="UYA7" s="560"/>
      <c r="UYB7" s="560"/>
      <c r="UYC7" s="561"/>
      <c r="UYD7" s="560"/>
      <c r="UYE7" s="767"/>
      <c r="UYF7" s="767"/>
      <c r="UYG7" s="767"/>
      <c r="UYH7" s="767"/>
      <c r="UYI7" s="767"/>
      <c r="UYJ7" s="559"/>
      <c r="UYK7" s="559"/>
      <c r="UYL7" s="560"/>
      <c r="UYM7" s="559"/>
      <c r="UYN7" s="559"/>
      <c r="UYO7" s="559"/>
      <c r="UYP7" s="560"/>
      <c r="UYQ7" s="560"/>
      <c r="UYR7" s="561"/>
      <c r="UYS7" s="560"/>
      <c r="UYT7" s="767"/>
      <c r="UYU7" s="767"/>
      <c r="UYV7" s="767"/>
      <c r="UYW7" s="767"/>
      <c r="UYX7" s="767"/>
      <c r="UYY7" s="559"/>
      <c r="UYZ7" s="559"/>
      <c r="UZA7" s="560"/>
      <c r="UZB7" s="559"/>
      <c r="UZC7" s="559"/>
      <c r="UZD7" s="559"/>
      <c r="UZE7" s="560"/>
      <c r="UZF7" s="560"/>
      <c r="UZG7" s="561"/>
      <c r="UZH7" s="560"/>
      <c r="UZI7" s="767"/>
      <c r="UZJ7" s="767"/>
      <c r="UZK7" s="767"/>
      <c r="UZL7" s="767"/>
      <c r="UZM7" s="767"/>
      <c r="UZN7" s="559"/>
      <c r="UZO7" s="559"/>
      <c r="UZP7" s="560"/>
      <c r="UZQ7" s="559"/>
      <c r="UZR7" s="559"/>
      <c r="UZS7" s="559"/>
      <c r="UZT7" s="560"/>
      <c r="UZU7" s="560"/>
      <c r="UZV7" s="561"/>
      <c r="UZW7" s="560"/>
      <c r="UZX7" s="767"/>
      <c r="UZY7" s="767"/>
      <c r="UZZ7" s="767"/>
      <c r="VAA7" s="767"/>
      <c r="VAB7" s="767"/>
      <c r="VAC7" s="559"/>
      <c r="VAD7" s="559"/>
      <c r="VAE7" s="560"/>
      <c r="VAF7" s="559"/>
      <c r="VAG7" s="559"/>
      <c r="VAH7" s="559"/>
      <c r="VAI7" s="560"/>
      <c r="VAJ7" s="560"/>
      <c r="VAK7" s="561"/>
      <c r="VAL7" s="560"/>
      <c r="VAM7" s="767"/>
      <c r="VAN7" s="767"/>
      <c r="VAO7" s="767"/>
      <c r="VAP7" s="767"/>
      <c r="VAQ7" s="767"/>
      <c r="VAR7" s="559"/>
      <c r="VAS7" s="559"/>
      <c r="VAT7" s="560"/>
      <c r="VAU7" s="559"/>
      <c r="VAV7" s="559"/>
      <c r="VAW7" s="559"/>
      <c r="VAX7" s="560"/>
      <c r="VAY7" s="560"/>
      <c r="VAZ7" s="561"/>
      <c r="VBA7" s="560"/>
      <c r="VBB7" s="767"/>
      <c r="VBC7" s="767"/>
      <c r="VBD7" s="767"/>
      <c r="VBE7" s="767"/>
      <c r="VBF7" s="767"/>
      <c r="VBG7" s="559"/>
      <c r="VBH7" s="559"/>
      <c r="VBI7" s="560"/>
      <c r="VBJ7" s="559"/>
      <c r="VBK7" s="559"/>
      <c r="VBL7" s="559"/>
      <c r="VBM7" s="560"/>
      <c r="VBN7" s="560"/>
      <c r="VBO7" s="561"/>
      <c r="VBP7" s="560"/>
      <c r="VBQ7" s="767"/>
      <c r="VBR7" s="767"/>
      <c r="VBS7" s="767"/>
      <c r="VBT7" s="767"/>
      <c r="VBU7" s="767"/>
      <c r="VBV7" s="559"/>
      <c r="VBW7" s="559"/>
      <c r="VBX7" s="560"/>
      <c r="VBY7" s="559"/>
      <c r="VBZ7" s="559"/>
      <c r="VCA7" s="559"/>
      <c r="VCB7" s="560"/>
      <c r="VCC7" s="560"/>
      <c r="VCD7" s="561"/>
      <c r="VCE7" s="560"/>
      <c r="VCF7" s="767"/>
      <c r="VCG7" s="767"/>
      <c r="VCH7" s="767"/>
      <c r="VCI7" s="767"/>
      <c r="VCJ7" s="767"/>
      <c r="VCK7" s="559"/>
      <c r="VCL7" s="559"/>
      <c r="VCM7" s="560"/>
      <c r="VCN7" s="559"/>
      <c r="VCO7" s="559"/>
      <c r="VCP7" s="559"/>
      <c r="VCQ7" s="560"/>
      <c r="VCR7" s="560"/>
      <c r="VCS7" s="561"/>
      <c r="VCT7" s="560"/>
      <c r="VCU7" s="767"/>
      <c r="VCV7" s="767"/>
      <c r="VCW7" s="767"/>
      <c r="VCX7" s="767"/>
      <c r="VCY7" s="767"/>
      <c r="VCZ7" s="559"/>
      <c r="VDA7" s="559"/>
      <c r="VDB7" s="560"/>
      <c r="VDC7" s="559"/>
      <c r="VDD7" s="559"/>
      <c r="VDE7" s="559"/>
      <c r="VDF7" s="560"/>
      <c r="VDG7" s="560"/>
      <c r="VDH7" s="561"/>
      <c r="VDI7" s="560"/>
      <c r="VDJ7" s="767"/>
      <c r="VDK7" s="767"/>
      <c r="VDL7" s="767"/>
      <c r="VDM7" s="767"/>
      <c r="VDN7" s="767"/>
      <c r="VDO7" s="559"/>
      <c r="VDP7" s="559"/>
      <c r="VDQ7" s="560"/>
      <c r="VDR7" s="559"/>
      <c r="VDS7" s="559"/>
      <c r="VDT7" s="559"/>
      <c r="VDU7" s="560"/>
      <c r="VDV7" s="560"/>
      <c r="VDW7" s="561"/>
      <c r="VDX7" s="560"/>
      <c r="VDY7" s="767"/>
      <c r="VDZ7" s="767"/>
      <c r="VEA7" s="767"/>
      <c r="VEB7" s="767"/>
      <c r="VEC7" s="767"/>
      <c r="VED7" s="559"/>
      <c r="VEE7" s="559"/>
      <c r="VEF7" s="560"/>
      <c r="VEG7" s="559"/>
      <c r="VEH7" s="559"/>
      <c r="VEI7" s="559"/>
      <c r="VEJ7" s="560"/>
      <c r="VEK7" s="560"/>
      <c r="VEL7" s="561"/>
      <c r="VEM7" s="560"/>
      <c r="VEN7" s="767"/>
      <c r="VEO7" s="767"/>
      <c r="VEP7" s="767"/>
      <c r="VEQ7" s="767"/>
      <c r="VER7" s="767"/>
      <c r="VES7" s="559"/>
      <c r="VET7" s="559"/>
      <c r="VEU7" s="560"/>
      <c r="VEV7" s="559"/>
      <c r="VEW7" s="559"/>
      <c r="VEX7" s="559"/>
      <c r="VEY7" s="560"/>
      <c r="VEZ7" s="560"/>
      <c r="VFA7" s="561"/>
      <c r="VFB7" s="560"/>
      <c r="VFC7" s="767"/>
      <c r="VFD7" s="767"/>
      <c r="VFE7" s="767"/>
      <c r="VFF7" s="767"/>
      <c r="VFG7" s="767"/>
      <c r="VFH7" s="559"/>
      <c r="VFI7" s="559"/>
      <c r="VFJ7" s="560"/>
      <c r="VFK7" s="559"/>
      <c r="VFL7" s="559"/>
      <c r="VFM7" s="559"/>
      <c r="VFN7" s="560"/>
      <c r="VFO7" s="560"/>
      <c r="VFP7" s="561"/>
      <c r="VFQ7" s="560"/>
      <c r="VFR7" s="767"/>
      <c r="VFS7" s="767"/>
      <c r="VFT7" s="767"/>
      <c r="VFU7" s="767"/>
      <c r="VFV7" s="767"/>
      <c r="VFW7" s="559"/>
      <c r="VFX7" s="559"/>
      <c r="VFY7" s="560"/>
      <c r="VFZ7" s="559"/>
      <c r="VGA7" s="559"/>
      <c r="VGB7" s="559"/>
      <c r="VGC7" s="560"/>
      <c r="VGD7" s="560"/>
      <c r="VGE7" s="561"/>
      <c r="VGF7" s="560"/>
      <c r="VGG7" s="767"/>
      <c r="VGH7" s="767"/>
      <c r="VGI7" s="767"/>
      <c r="VGJ7" s="767"/>
      <c r="VGK7" s="767"/>
      <c r="VGL7" s="559"/>
      <c r="VGM7" s="559"/>
      <c r="VGN7" s="560"/>
      <c r="VGO7" s="559"/>
      <c r="VGP7" s="559"/>
      <c r="VGQ7" s="559"/>
      <c r="VGR7" s="560"/>
      <c r="VGS7" s="560"/>
      <c r="VGT7" s="561"/>
      <c r="VGU7" s="560"/>
      <c r="VGV7" s="767"/>
      <c r="VGW7" s="767"/>
      <c r="VGX7" s="767"/>
      <c r="VGY7" s="767"/>
      <c r="VGZ7" s="767"/>
      <c r="VHA7" s="559"/>
      <c r="VHB7" s="559"/>
      <c r="VHC7" s="560"/>
      <c r="VHD7" s="559"/>
      <c r="VHE7" s="559"/>
      <c r="VHF7" s="559"/>
      <c r="VHG7" s="560"/>
      <c r="VHH7" s="560"/>
      <c r="VHI7" s="561"/>
      <c r="VHJ7" s="560"/>
      <c r="VHK7" s="767"/>
      <c r="VHL7" s="767"/>
      <c r="VHM7" s="767"/>
      <c r="VHN7" s="767"/>
      <c r="VHO7" s="767"/>
      <c r="VHP7" s="559"/>
      <c r="VHQ7" s="559"/>
      <c r="VHR7" s="560"/>
      <c r="VHS7" s="559"/>
      <c r="VHT7" s="559"/>
      <c r="VHU7" s="559"/>
      <c r="VHV7" s="560"/>
      <c r="VHW7" s="560"/>
      <c r="VHX7" s="561"/>
      <c r="VHY7" s="560"/>
      <c r="VHZ7" s="767"/>
      <c r="VIA7" s="767"/>
      <c r="VIB7" s="767"/>
      <c r="VIC7" s="767"/>
      <c r="VID7" s="767"/>
      <c r="VIE7" s="559"/>
      <c r="VIF7" s="559"/>
      <c r="VIG7" s="560"/>
      <c r="VIH7" s="559"/>
      <c r="VII7" s="559"/>
      <c r="VIJ7" s="559"/>
      <c r="VIK7" s="560"/>
      <c r="VIL7" s="560"/>
      <c r="VIM7" s="561"/>
      <c r="VIN7" s="560"/>
      <c r="VIO7" s="767"/>
      <c r="VIP7" s="767"/>
      <c r="VIQ7" s="767"/>
      <c r="VIR7" s="767"/>
      <c r="VIS7" s="767"/>
      <c r="VIT7" s="559"/>
      <c r="VIU7" s="559"/>
      <c r="VIV7" s="560"/>
      <c r="VIW7" s="559"/>
      <c r="VIX7" s="559"/>
      <c r="VIY7" s="559"/>
      <c r="VIZ7" s="560"/>
      <c r="VJA7" s="560"/>
      <c r="VJB7" s="561"/>
      <c r="VJC7" s="560"/>
      <c r="VJD7" s="767"/>
      <c r="VJE7" s="767"/>
      <c r="VJF7" s="767"/>
      <c r="VJG7" s="767"/>
      <c r="VJH7" s="767"/>
      <c r="VJI7" s="559"/>
      <c r="VJJ7" s="559"/>
      <c r="VJK7" s="560"/>
      <c r="VJL7" s="559"/>
      <c r="VJM7" s="559"/>
      <c r="VJN7" s="559"/>
      <c r="VJO7" s="560"/>
      <c r="VJP7" s="560"/>
      <c r="VJQ7" s="561"/>
      <c r="VJR7" s="560"/>
      <c r="VJS7" s="767"/>
      <c r="VJT7" s="767"/>
      <c r="VJU7" s="767"/>
      <c r="VJV7" s="767"/>
      <c r="VJW7" s="767"/>
      <c r="VJX7" s="559"/>
      <c r="VJY7" s="559"/>
      <c r="VJZ7" s="560"/>
      <c r="VKA7" s="559"/>
      <c r="VKB7" s="559"/>
      <c r="VKC7" s="559"/>
      <c r="VKD7" s="560"/>
      <c r="VKE7" s="560"/>
      <c r="VKF7" s="561"/>
      <c r="VKG7" s="560"/>
      <c r="VKH7" s="767"/>
      <c r="VKI7" s="767"/>
      <c r="VKJ7" s="767"/>
      <c r="VKK7" s="767"/>
      <c r="VKL7" s="767"/>
      <c r="VKM7" s="559"/>
      <c r="VKN7" s="559"/>
      <c r="VKO7" s="560"/>
      <c r="VKP7" s="559"/>
      <c r="VKQ7" s="559"/>
      <c r="VKR7" s="559"/>
      <c r="VKS7" s="560"/>
      <c r="VKT7" s="560"/>
      <c r="VKU7" s="561"/>
      <c r="VKV7" s="560"/>
      <c r="VKW7" s="767"/>
      <c r="VKX7" s="767"/>
      <c r="VKY7" s="767"/>
      <c r="VKZ7" s="767"/>
      <c r="VLA7" s="767"/>
      <c r="VLB7" s="559"/>
      <c r="VLC7" s="559"/>
      <c r="VLD7" s="560"/>
      <c r="VLE7" s="559"/>
      <c r="VLF7" s="559"/>
      <c r="VLG7" s="559"/>
      <c r="VLH7" s="560"/>
      <c r="VLI7" s="560"/>
      <c r="VLJ7" s="561"/>
      <c r="VLK7" s="560"/>
      <c r="VLL7" s="767"/>
      <c r="VLM7" s="767"/>
      <c r="VLN7" s="767"/>
      <c r="VLO7" s="767"/>
      <c r="VLP7" s="767"/>
      <c r="VLQ7" s="559"/>
      <c r="VLR7" s="559"/>
      <c r="VLS7" s="560"/>
      <c r="VLT7" s="559"/>
      <c r="VLU7" s="559"/>
      <c r="VLV7" s="559"/>
      <c r="VLW7" s="560"/>
      <c r="VLX7" s="560"/>
      <c r="VLY7" s="561"/>
      <c r="VLZ7" s="560"/>
      <c r="VMA7" s="767"/>
      <c r="VMB7" s="767"/>
      <c r="VMC7" s="767"/>
      <c r="VMD7" s="767"/>
      <c r="VME7" s="767"/>
      <c r="VMF7" s="559"/>
      <c r="VMG7" s="559"/>
      <c r="VMH7" s="560"/>
      <c r="VMI7" s="559"/>
      <c r="VMJ7" s="559"/>
      <c r="VMK7" s="559"/>
      <c r="VML7" s="560"/>
      <c r="VMM7" s="560"/>
      <c r="VMN7" s="561"/>
      <c r="VMO7" s="560"/>
      <c r="VMP7" s="767"/>
      <c r="VMQ7" s="767"/>
      <c r="VMR7" s="767"/>
      <c r="VMS7" s="767"/>
      <c r="VMT7" s="767"/>
      <c r="VMU7" s="559"/>
      <c r="VMV7" s="559"/>
      <c r="VMW7" s="560"/>
      <c r="VMX7" s="559"/>
      <c r="VMY7" s="559"/>
      <c r="VMZ7" s="559"/>
      <c r="VNA7" s="560"/>
      <c r="VNB7" s="560"/>
      <c r="VNC7" s="561"/>
      <c r="VND7" s="560"/>
      <c r="VNE7" s="767"/>
      <c r="VNF7" s="767"/>
      <c r="VNG7" s="767"/>
      <c r="VNH7" s="767"/>
      <c r="VNI7" s="767"/>
      <c r="VNJ7" s="559"/>
      <c r="VNK7" s="559"/>
      <c r="VNL7" s="560"/>
      <c r="VNM7" s="559"/>
      <c r="VNN7" s="559"/>
      <c r="VNO7" s="559"/>
      <c r="VNP7" s="560"/>
      <c r="VNQ7" s="560"/>
      <c r="VNR7" s="561"/>
      <c r="VNS7" s="560"/>
      <c r="VNT7" s="767"/>
      <c r="VNU7" s="767"/>
      <c r="VNV7" s="767"/>
      <c r="VNW7" s="767"/>
      <c r="VNX7" s="767"/>
      <c r="VNY7" s="559"/>
      <c r="VNZ7" s="559"/>
      <c r="VOA7" s="560"/>
      <c r="VOB7" s="559"/>
      <c r="VOC7" s="559"/>
      <c r="VOD7" s="559"/>
      <c r="VOE7" s="560"/>
      <c r="VOF7" s="560"/>
      <c r="VOG7" s="561"/>
      <c r="VOH7" s="560"/>
      <c r="VOI7" s="767"/>
      <c r="VOJ7" s="767"/>
      <c r="VOK7" s="767"/>
      <c r="VOL7" s="767"/>
      <c r="VOM7" s="767"/>
      <c r="VON7" s="559"/>
      <c r="VOO7" s="559"/>
      <c r="VOP7" s="560"/>
      <c r="VOQ7" s="559"/>
      <c r="VOR7" s="559"/>
      <c r="VOS7" s="559"/>
      <c r="VOT7" s="560"/>
      <c r="VOU7" s="560"/>
      <c r="VOV7" s="561"/>
      <c r="VOW7" s="560"/>
      <c r="VOX7" s="767"/>
      <c r="VOY7" s="767"/>
      <c r="VOZ7" s="767"/>
      <c r="VPA7" s="767"/>
      <c r="VPB7" s="767"/>
      <c r="VPC7" s="559"/>
      <c r="VPD7" s="559"/>
      <c r="VPE7" s="560"/>
      <c r="VPF7" s="559"/>
      <c r="VPG7" s="559"/>
      <c r="VPH7" s="559"/>
      <c r="VPI7" s="560"/>
      <c r="VPJ7" s="560"/>
      <c r="VPK7" s="561"/>
      <c r="VPL7" s="560"/>
      <c r="VPM7" s="767"/>
      <c r="VPN7" s="767"/>
      <c r="VPO7" s="767"/>
      <c r="VPP7" s="767"/>
      <c r="VPQ7" s="767"/>
      <c r="VPR7" s="559"/>
      <c r="VPS7" s="559"/>
      <c r="VPT7" s="560"/>
      <c r="VPU7" s="559"/>
      <c r="VPV7" s="559"/>
      <c r="VPW7" s="559"/>
      <c r="VPX7" s="560"/>
      <c r="VPY7" s="560"/>
      <c r="VPZ7" s="561"/>
      <c r="VQA7" s="560"/>
      <c r="VQB7" s="767"/>
      <c r="VQC7" s="767"/>
      <c r="VQD7" s="767"/>
      <c r="VQE7" s="767"/>
      <c r="VQF7" s="767"/>
      <c r="VQG7" s="559"/>
      <c r="VQH7" s="559"/>
      <c r="VQI7" s="560"/>
      <c r="VQJ7" s="559"/>
      <c r="VQK7" s="559"/>
      <c r="VQL7" s="559"/>
      <c r="VQM7" s="560"/>
      <c r="VQN7" s="560"/>
      <c r="VQO7" s="561"/>
      <c r="VQP7" s="560"/>
      <c r="VQQ7" s="767"/>
      <c r="VQR7" s="767"/>
      <c r="VQS7" s="767"/>
      <c r="VQT7" s="767"/>
      <c r="VQU7" s="767"/>
      <c r="VQV7" s="559"/>
      <c r="VQW7" s="559"/>
      <c r="VQX7" s="560"/>
      <c r="VQY7" s="559"/>
      <c r="VQZ7" s="559"/>
      <c r="VRA7" s="559"/>
      <c r="VRB7" s="560"/>
      <c r="VRC7" s="560"/>
      <c r="VRD7" s="561"/>
      <c r="VRE7" s="560"/>
      <c r="VRF7" s="767"/>
      <c r="VRG7" s="767"/>
      <c r="VRH7" s="767"/>
      <c r="VRI7" s="767"/>
      <c r="VRJ7" s="767"/>
      <c r="VRK7" s="559"/>
      <c r="VRL7" s="559"/>
      <c r="VRM7" s="560"/>
      <c r="VRN7" s="559"/>
      <c r="VRO7" s="559"/>
      <c r="VRP7" s="559"/>
      <c r="VRQ7" s="560"/>
      <c r="VRR7" s="560"/>
      <c r="VRS7" s="561"/>
      <c r="VRT7" s="560"/>
      <c r="VRU7" s="767"/>
      <c r="VRV7" s="767"/>
      <c r="VRW7" s="767"/>
      <c r="VRX7" s="767"/>
      <c r="VRY7" s="767"/>
      <c r="VRZ7" s="559"/>
      <c r="VSA7" s="559"/>
      <c r="VSB7" s="560"/>
      <c r="VSC7" s="559"/>
      <c r="VSD7" s="559"/>
      <c r="VSE7" s="559"/>
      <c r="VSF7" s="560"/>
      <c r="VSG7" s="560"/>
      <c r="VSH7" s="561"/>
      <c r="VSI7" s="560"/>
      <c r="VSJ7" s="767"/>
      <c r="VSK7" s="767"/>
      <c r="VSL7" s="767"/>
      <c r="VSM7" s="767"/>
      <c r="VSN7" s="767"/>
      <c r="VSO7" s="559"/>
      <c r="VSP7" s="559"/>
      <c r="VSQ7" s="560"/>
      <c r="VSR7" s="559"/>
      <c r="VSS7" s="559"/>
      <c r="VST7" s="559"/>
      <c r="VSU7" s="560"/>
      <c r="VSV7" s="560"/>
      <c r="VSW7" s="561"/>
      <c r="VSX7" s="560"/>
      <c r="VSY7" s="767"/>
      <c r="VSZ7" s="767"/>
      <c r="VTA7" s="767"/>
      <c r="VTB7" s="767"/>
      <c r="VTC7" s="767"/>
      <c r="VTD7" s="559"/>
      <c r="VTE7" s="559"/>
      <c r="VTF7" s="560"/>
      <c r="VTG7" s="559"/>
      <c r="VTH7" s="559"/>
      <c r="VTI7" s="559"/>
      <c r="VTJ7" s="560"/>
      <c r="VTK7" s="560"/>
      <c r="VTL7" s="561"/>
      <c r="VTM7" s="560"/>
      <c r="VTN7" s="767"/>
      <c r="VTO7" s="767"/>
      <c r="VTP7" s="767"/>
      <c r="VTQ7" s="767"/>
      <c r="VTR7" s="767"/>
      <c r="VTS7" s="559"/>
      <c r="VTT7" s="559"/>
      <c r="VTU7" s="560"/>
      <c r="VTV7" s="559"/>
      <c r="VTW7" s="559"/>
      <c r="VTX7" s="559"/>
      <c r="VTY7" s="560"/>
      <c r="VTZ7" s="560"/>
      <c r="VUA7" s="561"/>
      <c r="VUB7" s="560"/>
      <c r="VUC7" s="767"/>
      <c r="VUD7" s="767"/>
      <c r="VUE7" s="767"/>
      <c r="VUF7" s="767"/>
      <c r="VUG7" s="767"/>
      <c r="VUH7" s="559"/>
      <c r="VUI7" s="559"/>
      <c r="VUJ7" s="560"/>
      <c r="VUK7" s="559"/>
      <c r="VUL7" s="559"/>
      <c r="VUM7" s="559"/>
      <c r="VUN7" s="560"/>
      <c r="VUO7" s="560"/>
      <c r="VUP7" s="561"/>
      <c r="VUQ7" s="560"/>
      <c r="VUR7" s="767"/>
      <c r="VUS7" s="767"/>
      <c r="VUT7" s="767"/>
      <c r="VUU7" s="767"/>
      <c r="VUV7" s="767"/>
      <c r="VUW7" s="559"/>
      <c r="VUX7" s="559"/>
      <c r="VUY7" s="560"/>
      <c r="VUZ7" s="559"/>
      <c r="VVA7" s="559"/>
      <c r="VVB7" s="559"/>
      <c r="VVC7" s="560"/>
      <c r="VVD7" s="560"/>
      <c r="VVE7" s="561"/>
      <c r="VVF7" s="560"/>
      <c r="VVG7" s="767"/>
      <c r="VVH7" s="767"/>
      <c r="VVI7" s="767"/>
      <c r="VVJ7" s="767"/>
      <c r="VVK7" s="767"/>
      <c r="VVL7" s="559"/>
      <c r="VVM7" s="559"/>
      <c r="VVN7" s="560"/>
      <c r="VVO7" s="559"/>
      <c r="VVP7" s="559"/>
      <c r="VVQ7" s="559"/>
      <c r="VVR7" s="560"/>
      <c r="VVS7" s="560"/>
      <c r="VVT7" s="561"/>
      <c r="VVU7" s="560"/>
      <c r="VVV7" s="767"/>
      <c r="VVW7" s="767"/>
      <c r="VVX7" s="767"/>
      <c r="VVY7" s="767"/>
      <c r="VVZ7" s="767"/>
      <c r="VWA7" s="559"/>
      <c r="VWB7" s="559"/>
      <c r="VWC7" s="560"/>
      <c r="VWD7" s="559"/>
      <c r="VWE7" s="559"/>
      <c r="VWF7" s="559"/>
      <c r="VWG7" s="560"/>
      <c r="VWH7" s="560"/>
      <c r="VWI7" s="561"/>
      <c r="VWJ7" s="560"/>
      <c r="VWK7" s="767"/>
      <c r="VWL7" s="767"/>
      <c r="VWM7" s="767"/>
      <c r="VWN7" s="767"/>
      <c r="VWO7" s="767"/>
      <c r="VWP7" s="559"/>
      <c r="VWQ7" s="559"/>
      <c r="VWR7" s="560"/>
      <c r="VWS7" s="559"/>
      <c r="VWT7" s="559"/>
      <c r="VWU7" s="559"/>
      <c r="VWV7" s="560"/>
      <c r="VWW7" s="560"/>
      <c r="VWX7" s="561"/>
      <c r="VWY7" s="560"/>
      <c r="VWZ7" s="767"/>
      <c r="VXA7" s="767"/>
      <c r="VXB7" s="767"/>
      <c r="VXC7" s="767"/>
      <c r="VXD7" s="767"/>
      <c r="VXE7" s="559"/>
      <c r="VXF7" s="559"/>
      <c r="VXG7" s="560"/>
      <c r="VXH7" s="559"/>
      <c r="VXI7" s="559"/>
      <c r="VXJ7" s="559"/>
      <c r="VXK7" s="560"/>
      <c r="VXL7" s="560"/>
      <c r="VXM7" s="561"/>
      <c r="VXN7" s="560"/>
      <c r="VXO7" s="767"/>
      <c r="VXP7" s="767"/>
      <c r="VXQ7" s="767"/>
      <c r="VXR7" s="767"/>
      <c r="VXS7" s="767"/>
      <c r="VXT7" s="559"/>
      <c r="VXU7" s="559"/>
      <c r="VXV7" s="560"/>
      <c r="VXW7" s="559"/>
      <c r="VXX7" s="559"/>
      <c r="VXY7" s="559"/>
      <c r="VXZ7" s="560"/>
      <c r="VYA7" s="560"/>
      <c r="VYB7" s="561"/>
      <c r="VYC7" s="560"/>
      <c r="VYD7" s="767"/>
      <c r="VYE7" s="767"/>
      <c r="VYF7" s="767"/>
      <c r="VYG7" s="767"/>
      <c r="VYH7" s="767"/>
      <c r="VYI7" s="559"/>
      <c r="VYJ7" s="559"/>
      <c r="VYK7" s="560"/>
      <c r="VYL7" s="559"/>
      <c r="VYM7" s="559"/>
      <c r="VYN7" s="559"/>
      <c r="VYO7" s="560"/>
      <c r="VYP7" s="560"/>
      <c r="VYQ7" s="561"/>
      <c r="VYR7" s="560"/>
      <c r="VYS7" s="767"/>
      <c r="VYT7" s="767"/>
      <c r="VYU7" s="767"/>
      <c r="VYV7" s="767"/>
      <c r="VYW7" s="767"/>
      <c r="VYX7" s="559"/>
      <c r="VYY7" s="559"/>
      <c r="VYZ7" s="560"/>
      <c r="VZA7" s="559"/>
      <c r="VZB7" s="559"/>
      <c r="VZC7" s="559"/>
      <c r="VZD7" s="560"/>
      <c r="VZE7" s="560"/>
      <c r="VZF7" s="561"/>
      <c r="VZG7" s="560"/>
      <c r="VZH7" s="767"/>
      <c r="VZI7" s="767"/>
      <c r="VZJ7" s="767"/>
      <c r="VZK7" s="767"/>
      <c r="VZL7" s="767"/>
      <c r="VZM7" s="559"/>
      <c r="VZN7" s="559"/>
      <c r="VZO7" s="560"/>
      <c r="VZP7" s="559"/>
      <c r="VZQ7" s="559"/>
      <c r="VZR7" s="559"/>
      <c r="VZS7" s="560"/>
      <c r="VZT7" s="560"/>
      <c r="VZU7" s="561"/>
      <c r="VZV7" s="560"/>
      <c r="VZW7" s="767"/>
      <c r="VZX7" s="767"/>
      <c r="VZY7" s="767"/>
      <c r="VZZ7" s="767"/>
      <c r="WAA7" s="767"/>
      <c r="WAB7" s="559"/>
      <c r="WAC7" s="559"/>
      <c r="WAD7" s="560"/>
      <c r="WAE7" s="559"/>
      <c r="WAF7" s="559"/>
      <c r="WAG7" s="559"/>
      <c r="WAH7" s="560"/>
      <c r="WAI7" s="560"/>
      <c r="WAJ7" s="561"/>
      <c r="WAK7" s="560"/>
      <c r="WAL7" s="767"/>
      <c r="WAM7" s="767"/>
      <c r="WAN7" s="767"/>
      <c r="WAO7" s="767"/>
      <c r="WAP7" s="767"/>
      <c r="WAQ7" s="559"/>
      <c r="WAR7" s="559"/>
      <c r="WAS7" s="560"/>
      <c r="WAT7" s="559"/>
      <c r="WAU7" s="559"/>
      <c r="WAV7" s="559"/>
      <c r="WAW7" s="560"/>
      <c r="WAX7" s="560"/>
      <c r="WAY7" s="561"/>
      <c r="WAZ7" s="560"/>
      <c r="WBA7" s="767"/>
      <c r="WBB7" s="767"/>
      <c r="WBC7" s="767"/>
      <c r="WBD7" s="767"/>
      <c r="WBE7" s="767"/>
      <c r="WBF7" s="559"/>
      <c r="WBG7" s="559"/>
      <c r="WBH7" s="560"/>
      <c r="WBI7" s="559"/>
      <c r="WBJ7" s="559"/>
      <c r="WBK7" s="559"/>
      <c r="WBL7" s="560"/>
      <c r="WBM7" s="560"/>
      <c r="WBN7" s="561"/>
      <c r="WBO7" s="560"/>
      <c r="WBP7" s="767"/>
      <c r="WBQ7" s="767"/>
      <c r="WBR7" s="767"/>
      <c r="WBS7" s="767"/>
      <c r="WBT7" s="767"/>
      <c r="WBU7" s="559"/>
      <c r="WBV7" s="559"/>
      <c r="WBW7" s="560"/>
      <c r="WBX7" s="559"/>
      <c r="WBY7" s="559"/>
      <c r="WBZ7" s="559"/>
      <c r="WCA7" s="560"/>
      <c r="WCB7" s="560"/>
      <c r="WCC7" s="561"/>
      <c r="WCD7" s="560"/>
      <c r="WCE7" s="767"/>
      <c r="WCF7" s="767"/>
      <c r="WCG7" s="767"/>
      <c r="WCH7" s="767"/>
      <c r="WCI7" s="767"/>
      <c r="WCJ7" s="559"/>
      <c r="WCK7" s="559"/>
      <c r="WCL7" s="560"/>
      <c r="WCM7" s="559"/>
      <c r="WCN7" s="559"/>
      <c r="WCO7" s="559"/>
      <c r="WCP7" s="560"/>
      <c r="WCQ7" s="560"/>
      <c r="WCR7" s="561"/>
      <c r="WCS7" s="560"/>
      <c r="WCT7" s="767"/>
      <c r="WCU7" s="767"/>
      <c r="WCV7" s="767"/>
      <c r="WCW7" s="767"/>
      <c r="WCX7" s="767"/>
      <c r="WCY7" s="559"/>
      <c r="WCZ7" s="559"/>
      <c r="WDA7" s="560"/>
      <c r="WDB7" s="559"/>
      <c r="WDC7" s="559"/>
      <c r="WDD7" s="559"/>
      <c r="WDE7" s="560"/>
      <c r="WDF7" s="560"/>
      <c r="WDG7" s="561"/>
      <c r="WDH7" s="560"/>
      <c r="WDI7" s="767"/>
      <c r="WDJ7" s="767"/>
      <c r="WDK7" s="767"/>
      <c r="WDL7" s="767"/>
      <c r="WDM7" s="767"/>
      <c r="WDN7" s="559"/>
      <c r="WDO7" s="559"/>
      <c r="WDP7" s="560"/>
      <c r="WDQ7" s="559"/>
      <c r="WDR7" s="559"/>
      <c r="WDS7" s="559"/>
      <c r="WDT7" s="560"/>
      <c r="WDU7" s="560"/>
      <c r="WDV7" s="561"/>
      <c r="WDW7" s="560"/>
      <c r="WDX7" s="767"/>
      <c r="WDY7" s="767"/>
      <c r="WDZ7" s="767"/>
      <c r="WEA7" s="767"/>
      <c r="WEB7" s="767"/>
      <c r="WEC7" s="559"/>
      <c r="WED7" s="559"/>
      <c r="WEE7" s="560"/>
      <c r="WEF7" s="559"/>
      <c r="WEG7" s="559"/>
      <c r="WEH7" s="559"/>
      <c r="WEI7" s="560"/>
      <c r="WEJ7" s="560"/>
      <c r="WEK7" s="561"/>
      <c r="WEL7" s="560"/>
      <c r="WEM7" s="767"/>
      <c r="WEN7" s="767"/>
      <c r="WEO7" s="767"/>
      <c r="WEP7" s="767"/>
      <c r="WEQ7" s="767"/>
      <c r="WER7" s="559"/>
      <c r="WES7" s="559"/>
      <c r="WET7" s="560"/>
      <c r="WEU7" s="559"/>
      <c r="WEV7" s="559"/>
      <c r="WEW7" s="559"/>
      <c r="WEX7" s="560"/>
      <c r="WEY7" s="560"/>
      <c r="WEZ7" s="561"/>
      <c r="WFA7" s="560"/>
      <c r="WFB7" s="767"/>
      <c r="WFC7" s="767"/>
      <c r="WFD7" s="767"/>
      <c r="WFE7" s="767"/>
      <c r="WFF7" s="767"/>
      <c r="WFG7" s="559"/>
      <c r="WFH7" s="559"/>
      <c r="WFI7" s="560"/>
      <c r="WFJ7" s="559"/>
      <c r="WFK7" s="559"/>
      <c r="WFL7" s="559"/>
      <c r="WFM7" s="560"/>
      <c r="WFN7" s="560"/>
      <c r="WFO7" s="561"/>
      <c r="WFP7" s="560"/>
      <c r="WFQ7" s="767"/>
      <c r="WFR7" s="767"/>
      <c r="WFS7" s="767"/>
      <c r="WFT7" s="767"/>
      <c r="WFU7" s="767"/>
      <c r="WFV7" s="559"/>
      <c r="WFW7" s="559"/>
      <c r="WFX7" s="560"/>
      <c r="WFY7" s="559"/>
      <c r="WFZ7" s="559"/>
      <c r="WGA7" s="559"/>
      <c r="WGB7" s="560"/>
      <c r="WGC7" s="560"/>
      <c r="WGD7" s="561"/>
      <c r="WGE7" s="560"/>
      <c r="WGF7" s="767"/>
      <c r="WGG7" s="767"/>
      <c r="WGH7" s="767"/>
      <c r="WGI7" s="767"/>
      <c r="WGJ7" s="767"/>
      <c r="WGK7" s="559"/>
      <c r="WGL7" s="559"/>
      <c r="WGM7" s="560"/>
      <c r="WGN7" s="559"/>
      <c r="WGO7" s="559"/>
      <c r="WGP7" s="559"/>
      <c r="WGQ7" s="560"/>
      <c r="WGR7" s="560"/>
      <c r="WGS7" s="561"/>
      <c r="WGT7" s="560"/>
      <c r="WGU7" s="767"/>
      <c r="WGV7" s="767"/>
      <c r="WGW7" s="767"/>
      <c r="WGX7" s="767"/>
      <c r="WGY7" s="767"/>
      <c r="WGZ7" s="559"/>
      <c r="WHA7" s="559"/>
      <c r="WHB7" s="560"/>
      <c r="WHC7" s="559"/>
      <c r="WHD7" s="559"/>
      <c r="WHE7" s="559"/>
      <c r="WHF7" s="560"/>
      <c r="WHG7" s="560"/>
      <c r="WHH7" s="561"/>
      <c r="WHI7" s="560"/>
      <c r="WHJ7" s="767"/>
      <c r="WHK7" s="767"/>
      <c r="WHL7" s="767"/>
      <c r="WHM7" s="767"/>
      <c r="WHN7" s="767"/>
      <c r="WHO7" s="559"/>
      <c r="WHP7" s="559"/>
      <c r="WHQ7" s="560"/>
      <c r="WHR7" s="559"/>
      <c r="WHS7" s="559"/>
      <c r="WHT7" s="559"/>
      <c r="WHU7" s="560"/>
      <c r="WHV7" s="560"/>
      <c r="WHW7" s="561"/>
      <c r="WHX7" s="560"/>
      <c r="WHY7" s="767"/>
      <c r="WHZ7" s="767"/>
      <c r="WIA7" s="767"/>
      <c r="WIB7" s="767"/>
      <c r="WIC7" s="767"/>
      <c r="WID7" s="559"/>
      <c r="WIE7" s="559"/>
      <c r="WIF7" s="560"/>
      <c r="WIG7" s="559"/>
      <c r="WIH7" s="559"/>
      <c r="WII7" s="559"/>
      <c r="WIJ7" s="560"/>
      <c r="WIK7" s="560"/>
      <c r="WIL7" s="561"/>
      <c r="WIM7" s="560"/>
      <c r="WIN7" s="767"/>
      <c r="WIO7" s="767"/>
      <c r="WIP7" s="767"/>
      <c r="WIQ7" s="767"/>
      <c r="WIR7" s="767"/>
      <c r="WIS7" s="559"/>
      <c r="WIT7" s="559"/>
      <c r="WIU7" s="560"/>
      <c r="WIV7" s="559"/>
      <c r="WIW7" s="559"/>
      <c r="WIX7" s="559"/>
      <c r="WIY7" s="560"/>
      <c r="WIZ7" s="560"/>
      <c r="WJA7" s="561"/>
      <c r="WJB7" s="560"/>
      <c r="WJC7" s="767"/>
      <c r="WJD7" s="767"/>
      <c r="WJE7" s="767"/>
      <c r="WJF7" s="767"/>
      <c r="WJG7" s="767"/>
      <c r="WJH7" s="559"/>
      <c r="WJI7" s="559"/>
      <c r="WJJ7" s="560"/>
      <c r="WJK7" s="559"/>
      <c r="WJL7" s="559"/>
      <c r="WJM7" s="559"/>
      <c r="WJN7" s="560"/>
      <c r="WJO7" s="560"/>
      <c r="WJP7" s="561"/>
      <c r="WJQ7" s="560"/>
      <c r="WJR7" s="767"/>
      <c r="WJS7" s="767"/>
      <c r="WJT7" s="767"/>
      <c r="WJU7" s="767"/>
      <c r="WJV7" s="767"/>
      <c r="WJW7" s="559"/>
      <c r="WJX7" s="559"/>
      <c r="WJY7" s="560"/>
      <c r="WJZ7" s="559"/>
      <c r="WKA7" s="559"/>
      <c r="WKB7" s="559"/>
      <c r="WKC7" s="560"/>
      <c r="WKD7" s="560"/>
      <c r="WKE7" s="561"/>
      <c r="WKF7" s="560"/>
      <c r="WKG7" s="767"/>
      <c r="WKH7" s="767"/>
      <c r="WKI7" s="767"/>
      <c r="WKJ7" s="767"/>
      <c r="WKK7" s="767"/>
      <c r="WKL7" s="559"/>
      <c r="WKM7" s="559"/>
      <c r="WKN7" s="560"/>
      <c r="WKO7" s="559"/>
      <c r="WKP7" s="559"/>
      <c r="WKQ7" s="559"/>
      <c r="WKR7" s="560"/>
      <c r="WKS7" s="560"/>
      <c r="WKT7" s="561"/>
      <c r="WKU7" s="560"/>
      <c r="WKV7" s="767"/>
      <c r="WKW7" s="767"/>
      <c r="WKX7" s="767"/>
      <c r="WKY7" s="767"/>
      <c r="WKZ7" s="767"/>
      <c r="WLA7" s="559"/>
      <c r="WLB7" s="559"/>
      <c r="WLC7" s="560"/>
      <c r="WLD7" s="559"/>
      <c r="WLE7" s="559"/>
      <c r="WLF7" s="559"/>
      <c r="WLG7" s="560"/>
      <c r="WLH7" s="560"/>
      <c r="WLI7" s="561"/>
      <c r="WLJ7" s="560"/>
      <c r="WLK7" s="767"/>
      <c r="WLL7" s="767"/>
      <c r="WLM7" s="767"/>
      <c r="WLN7" s="767"/>
      <c r="WLO7" s="767"/>
      <c r="WLP7" s="559"/>
      <c r="WLQ7" s="559"/>
      <c r="WLR7" s="560"/>
      <c r="WLS7" s="559"/>
      <c r="WLT7" s="559"/>
      <c r="WLU7" s="559"/>
      <c r="WLV7" s="560"/>
      <c r="WLW7" s="560"/>
      <c r="WLX7" s="561"/>
      <c r="WLY7" s="560"/>
      <c r="WLZ7" s="767"/>
      <c r="WMA7" s="767"/>
      <c r="WMB7" s="767"/>
      <c r="WMC7" s="767"/>
      <c r="WMD7" s="767"/>
      <c r="WME7" s="559"/>
      <c r="WMF7" s="559"/>
      <c r="WMG7" s="560"/>
      <c r="WMH7" s="559"/>
      <c r="WMI7" s="559"/>
      <c r="WMJ7" s="559"/>
      <c r="WMK7" s="560"/>
      <c r="WML7" s="560"/>
      <c r="WMM7" s="561"/>
      <c r="WMN7" s="560"/>
      <c r="WMO7" s="767"/>
      <c r="WMP7" s="767"/>
      <c r="WMQ7" s="767"/>
      <c r="WMR7" s="767"/>
      <c r="WMS7" s="767"/>
      <c r="WMT7" s="559"/>
      <c r="WMU7" s="559"/>
      <c r="WMV7" s="560"/>
      <c r="WMW7" s="559"/>
      <c r="WMX7" s="559"/>
      <c r="WMY7" s="559"/>
      <c r="WMZ7" s="560"/>
      <c r="WNA7" s="560"/>
      <c r="WNB7" s="561"/>
      <c r="WNC7" s="560"/>
      <c r="WND7" s="767"/>
      <c r="WNE7" s="767"/>
      <c r="WNF7" s="767"/>
      <c r="WNG7" s="767"/>
      <c r="WNH7" s="767"/>
      <c r="WNI7" s="559"/>
      <c r="WNJ7" s="559"/>
      <c r="WNK7" s="560"/>
      <c r="WNL7" s="559"/>
      <c r="WNM7" s="559"/>
      <c r="WNN7" s="559"/>
      <c r="WNO7" s="560"/>
      <c r="WNP7" s="560"/>
      <c r="WNQ7" s="561"/>
      <c r="WNR7" s="560"/>
      <c r="WNS7" s="767"/>
      <c r="WNT7" s="767"/>
      <c r="WNU7" s="767"/>
      <c r="WNV7" s="767"/>
      <c r="WNW7" s="767"/>
      <c r="WNX7" s="559"/>
      <c r="WNY7" s="559"/>
      <c r="WNZ7" s="560"/>
      <c r="WOA7" s="559"/>
      <c r="WOB7" s="559"/>
      <c r="WOC7" s="559"/>
      <c r="WOD7" s="560"/>
      <c r="WOE7" s="560"/>
      <c r="WOF7" s="561"/>
      <c r="WOG7" s="560"/>
      <c r="WOH7" s="767"/>
      <c r="WOI7" s="767"/>
      <c r="WOJ7" s="767"/>
      <c r="WOK7" s="767"/>
      <c r="WOL7" s="767"/>
      <c r="WOM7" s="559"/>
      <c r="WON7" s="559"/>
      <c r="WOO7" s="560"/>
      <c r="WOP7" s="559"/>
      <c r="WOQ7" s="559"/>
      <c r="WOR7" s="559"/>
      <c r="WOS7" s="560"/>
      <c r="WOT7" s="560"/>
      <c r="WOU7" s="561"/>
      <c r="WOV7" s="560"/>
      <c r="WOW7" s="767"/>
      <c r="WOX7" s="767"/>
      <c r="WOY7" s="767"/>
      <c r="WOZ7" s="767"/>
      <c r="WPA7" s="767"/>
      <c r="WPB7" s="559"/>
      <c r="WPC7" s="559"/>
      <c r="WPD7" s="560"/>
      <c r="WPE7" s="559"/>
      <c r="WPF7" s="559"/>
      <c r="WPG7" s="559"/>
      <c r="WPH7" s="560"/>
      <c r="WPI7" s="560"/>
      <c r="WPJ7" s="561"/>
      <c r="WPK7" s="560"/>
      <c r="WPL7" s="767"/>
      <c r="WPM7" s="767"/>
      <c r="WPN7" s="767"/>
      <c r="WPO7" s="767"/>
      <c r="WPP7" s="767"/>
      <c r="WPQ7" s="559"/>
      <c r="WPR7" s="559"/>
      <c r="WPS7" s="560"/>
      <c r="WPT7" s="559"/>
      <c r="WPU7" s="559"/>
      <c r="WPV7" s="559"/>
      <c r="WPW7" s="560"/>
      <c r="WPX7" s="560"/>
      <c r="WPY7" s="561"/>
      <c r="WPZ7" s="560"/>
      <c r="WQA7" s="767"/>
      <c r="WQB7" s="767"/>
      <c r="WQC7" s="767"/>
      <c r="WQD7" s="767"/>
      <c r="WQE7" s="767"/>
      <c r="WQF7" s="559"/>
      <c r="WQG7" s="559"/>
      <c r="WQH7" s="560"/>
      <c r="WQI7" s="559"/>
      <c r="WQJ7" s="559"/>
      <c r="WQK7" s="559"/>
      <c r="WQL7" s="560"/>
      <c r="WQM7" s="560"/>
      <c r="WQN7" s="561"/>
      <c r="WQO7" s="560"/>
      <c r="WQP7" s="767"/>
      <c r="WQQ7" s="767"/>
      <c r="WQR7" s="767"/>
      <c r="WQS7" s="767"/>
      <c r="WQT7" s="767"/>
      <c r="WQU7" s="559"/>
      <c r="WQV7" s="559"/>
      <c r="WQW7" s="560"/>
      <c r="WQX7" s="559"/>
      <c r="WQY7" s="559"/>
      <c r="WQZ7" s="559"/>
      <c r="WRA7" s="560"/>
      <c r="WRB7" s="560"/>
      <c r="WRC7" s="561"/>
      <c r="WRD7" s="560"/>
      <c r="WRE7" s="767"/>
      <c r="WRF7" s="767"/>
      <c r="WRG7" s="767"/>
      <c r="WRH7" s="767"/>
      <c r="WRI7" s="767"/>
      <c r="WRJ7" s="559"/>
      <c r="WRK7" s="559"/>
      <c r="WRL7" s="560"/>
      <c r="WRM7" s="559"/>
      <c r="WRN7" s="559"/>
      <c r="WRO7" s="559"/>
      <c r="WRP7" s="560"/>
      <c r="WRQ7" s="560"/>
      <c r="WRR7" s="561"/>
      <c r="WRS7" s="560"/>
      <c r="WRT7" s="767"/>
      <c r="WRU7" s="767"/>
      <c r="WRV7" s="767"/>
      <c r="WRW7" s="767"/>
      <c r="WRX7" s="767"/>
      <c r="WRY7" s="559"/>
      <c r="WRZ7" s="559"/>
      <c r="WSA7" s="560"/>
      <c r="WSB7" s="559"/>
      <c r="WSC7" s="559"/>
      <c r="WSD7" s="559"/>
      <c r="WSE7" s="560"/>
      <c r="WSF7" s="560"/>
      <c r="WSG7" s="561"/>
      <c r="WSH7" s="560"/>
      <c r="WSI7" s="767"/>
      <c r="WSJ7" s="767"/>
      <c r="WSK7" s="767"/>
      <c r="WSL7" s="767"/>
      <c r="WSM7" s="767"/>
      <c r="WSN7" s="559"/>
      <c r="WSO7" s="559"/>
      <c r="WSP7" s="560"/>
      <c r="WSQ7" s="559"/>
      <c r="WSR7" s="559"/>
      <c r="WSS7" s="559"/>
      <c r="WST7" s="560"/>
      <c r="WSU7" s="560"/>
      <c r="WSV7" s="561"/>
      <c r="WSW7" s="560"/>
      <c r="WSX7" s="767"/>
      <c r="WSY7" s="767"/>
      <c r="WSZ7" s="767"/>
      <c r="WTA7" s="767"/>
      <c r="WTB7" s="767"/>
      <c r="WTC7" s="559"/>
      <c r="WTD7" s="559"/>
      <c r="WTE7" s="560"/>
      <c r="WTF7" s="559"/>
      <c r="WTG7" s="559"/>
      <c r="WTH7" s="559"/>
      <c r="WTI7" s="560"/>
      <c r="WTJ7" s="560"/>
      <c r="WTK7" s="561"/>
      <c r="WTL7" s="560"/>
      <c r="WTM7" s="767"/>
      <c r="WTN7" s="767"/>
      <c r="WTO7" s="767"/>
      <c r="WTP7" s="767"/>
      <c r="WTQ7" s="767"/>
      <c r="WTR7" s="559"/>
      <c r="WTS7" s="559"/>
      <c r="WTT7" s="560"/>
      <c r="WTU7" s="559"/>
      <c r="WTV7" s="559"/>
      <c r="WTW7" s="559"/>
      <c r="WTX7" s="560"/>
      <c r="WTY7" s="560"/>
      <c r="WTZ7" s="561"/>
      <c r="WUA7" s="560"/>
      <c r="WUB7" s="767"/>
      <c r="WUC7" s="767"/>
      <c r="WUD7" s="767"/>
      <c r="WUE7" s="767"/>
      <c r="WUF7" s="767"/>
      <c r="WUG7" s="559"/>
      <c r="WUH7" s="559"/>
      <c r="WUI7" s="560"/>
      <c r="WUJ7" s="559"/>
      <c r="WUK7" s="559"/>
      <c r="WUL7" s="559"/>
      <c r="WUM7" s="560"/>
      <c r="WUN7" s="560"/>
      <c r="WUO7" s="561"/>
      <c r="WUP7" s="560"/>
      <c r="WUQ7" s="767"/>
      <c r="WUR7" s="767"/>
      <c r="WUS7" s="767"/>
      <c r="WUT7" s="767"/>
      <c r="WUU7" s="767"/>
      <c r="WUV7" s="559"/>
      <c r="WUW7" s="559"/>
      <c r="WUX7" s="560"/>
      <c r="WUY7" s="559"/>
      <c r="WUZ7" s="559"/>
      <c r="WVA7" s="559"/>
      <c r="WVB7" s="560"/>
      <c r="WVC7" s="560"/>
      <c r="WVD7" s="561"/>
      <c r="WVE7" s="560"/>
      <c r="WVF7" s="767"/>
      <c r="WVG7" s="767"/>
      <c r="WVH7" s="767"/>
      <c r="WVI7" s="767"/>
      <c r="WVJ7" s="767"/>
      <c r="WVK7" s="559"/>
      <c r="WVL7" s="559"/>
      <c r="WVM7" s="560"/>
      <c r="WVN7" s="559"/>
      <c r="WVO7" s="559"/>
      <c r="WVP7" s="559"/>
      <c r="WVQ7" s="560"/>
      <c r="WVR7" s="560"/>
      <c r="WVS7" s="561"/>
      <c r="WVT7" s="560"/>
      <c r="WVU7" s="767"/>
      <c r="WVV7" s="767"/>
      <c r="WVW7" s="767"/>
      <c r="WVX7" s="767"/>
      <c r="WVY7" s="767"/>
      <c r="WVZ7" s="559"/>
      <c r="WWA7" s="559"/>
      <c r="WWB7" s="560"/>
      <c r="WWC7" s="559"/>
      <c r="WWD7" s="559"/>
      <c r="WWE7" s="559"/>
      <c r="WWF7" s="560"/>
      <c r="WWG7" s="560"/>
      <c r="WWH7" s="561"/>
      <c r="WWI7" s="560"/>
      <c r="WWJ7" s="767"/>
      <c r="WWK7" s="767"/>
      <c r="WWL7" s="767"/>
      <c r="WWM7" s="767"/>
      <c r="WWN7" s="767"/>
      <c r="WWO7" s="559"/>
      <c r="WWP7" s="559"/>
      <c r="WWQ7" s="560"/>
      <c r="WWR7" s="559"/>
      <c r="WWS7" s="559"/>
      <c r="WWT7" s="559"/>
      <c r="WWU7" s="560"/>
      <c r="WWV7" s="560"/>
      <c r="WWW7" s="561"/>
      <c r="WWX7" s="560"/>
      <c r="WWY7" s="767"/>
      <c r="WWZ7" s="767"/>
      <c r="WXA7" s="767"/>
      <c r="WXB7" s="767"/>
      <c r="WXC7" s="767"/>
      <c r="WXD7" s="559"/>
      <c r="WXE7" s="559"/>
      <c r="WXF7" s="560"/>
      <c r="WXG7" s="559"/>
      <c r="WXH7" s="559"/>
      <c r="WXI7" s="559"/>
      <c r="WXJ7" s="560"/>
      <c r="WXK7" s="560"/>
      <c r="WXL7" s="561"/>
      <c r="WXM7" s="560"/>
      <c r="WXN7" s="767"/>
      <c r="WXO7" s="767"/>
      <c r="WXP7" s="767"/>
      <c r="WXQ7" s="767"/>
      <c r="WXR7" s="767"/>
      <c r="WXS7" s="559"/>
      <c r="WXT7" s="559"/>
      <c r="WXU7" s="560"/>
      <c r="WXV7" s="559"/>
      <c r="WXW7" s="559"/>
      <c r="WXX7" s="559"/>
      <c r="WXY7" s="560"/>
      <c r="WXZ7" s="560"/>
      <c r="WYA7" s="561"/>
      <c r="WYB7" s="560"/>
      <c r="WYC7" s="767"/>
      <c r="WYD7" s="767"/>
      <c r="WYE7" s="767"/>
      <c r="WYF7" s="767"/>
      <c r="WYG7" s="767"/>
      <c r="WYH7" s="559"/>
      <c r="WYI7" s="559"/>
      <c r="WYJ7" s="560"/>
      <c r="WYK7" s="559"/>
      <c r="WYL7" s="559"/>
      <c r="WYM7" s="559"/>
      <c r="WYN7" s="560"/>
      <c r="WYO7" s="560"/>
      <c r="WYP7" s="561"/>
      <c r="WYQ7" s="560"/>
      <c r="WYR7" s="767"/>
      <c r="WYS7" s="767"/>
      <c r="WYT7" s="767"/>
      <c r="WYU7" s="767"/>
      <c r="WYV7" s="767"/>
      <c r="WYW7" s="559"/>
      <c r="WYX7" s="559"/>
      <c r="WYY7" s="560"/>
      <c r="WYZ7" s="559"/>
      <c r="WZA7" s="559"/>
      <c r="WZB7" s="559"/>
      <c r="WZC7" s="560"/>
      <c r="WZD7" s="560"/>
      <c r="WZE7" s="561"/>
      <c r="WZF7" s="560"/>
      <c r="WZG7" s="767"/>
      <c r="WZH7" s="767"/>
      <c r="WZI7" s="767"/>
      <c r="WZJ7" s="767"/>
      <c r="WZK7" s="767"/>
      <c r="WZL7" s="559"/>
      <c r="WZM7" s="559"/>
      <c r="WZN7" s="560"/>
      <c r="WZO7" s="559"/>
      <c r="WZP7" s="559"/>
      <c r="WZQ7" s="559"/>
      <c r="WZR7" s="560"/>
      <c r="WZS7" s="560"/>
      <c r="WZT7" s="561"/>
      <c r="WZU7" s="560"/>
      <c r="WZV7" s="767"/>
      <c r="WZW7" s="767"/>
      <c r="WZX7" s="767"/>
      <c r="WZY7" s="767"/>
      <c r="WZZ7" s="767"/>
      <c r="XAA7" s="559"/>
      <c r="XAB7" s="559"/>
      <c r="XAC7" s="560"/>
      <c r="XAD7" s="559"/>
      <c r="XAE7" s="559"/>
      <c r="XAF7" s="559"/>
      <c r="XAG7" s="560"/>
      <c r="XAH7" s="560"/>
      <c r="XAI7" s="561"/>
      <c r="XAJ7" s="560"/>
      <c r="XAK7" s="767"/>
      <c r="XAL7" s="767"/>
      <c r="XAM7" s="767"/>
      <c r="XAN7" s="767"/>
      <c r="XAO7" s="767"/>
      <c r="XAP7" s="559"/>
      <c r="XAQ7" s="559"/>
      <c r="XAR7" s="560"/>
      <c r="XAS7" s="559"/>
      <c r="XAT7" s="559"/>
      <c r="XAU7" s="559"/>
      <c r="XAV7" s="560"/>
      <c r="XAW7" s="560"/>
      <c r="XAX7" s="561"/>
      <c r="XAY7" s="560"/>
      <c r="XAZ7" s="767"/>
      <c r="XBA7" s="767"/>
      <c r="XBB7" s="767"/>
      <c r="XBC7" s="767"/>
      <c r="XBD7" s="767"/>
      <c r="XBE7" s="559"/>
      <c r="XBF7" s="559"/>
      <c r="XBG7" s="560"/>
      <c r="XBH7" s="559"/>
      <c r="XBI7" s="559"/>
      <c r="XBJ7" s="559"/>
      <c r="XBK7" s="560"/>
      <c r="XBL7" s="560"/>
      <c r="XBM7" s="561"/>
      <c r="XBN7" s="560"/>
      <c r="XBO7" s="767"/>
      <c r="XBP7" s="767"/>
      <c r="XBQ7" s="767"/>
      <c r="XBR7" s="767"/>
      <c r="XBS7" s="767"/>
      <c r="XBT7" s="559"/>
      <c r="XBU7" s="559"/>
      <c r="XBV7" s="560"/>
      <c r="XBW7" s="559"/>
      <c r="XBX7" s="559"/>
      <c r="XBY7" s="559"/>
      <c r="XBZ7" s="560"/>
      <c r="XCA7" s="560"/>
      <c r="XCB7" s="561"/>
      <c r="XCC7" s="560"/>
      <c r="XCD7" s="767"/>
      <c r="XCE7" s="767"/>
      <c r="XCF7" s="767"/>
      <c r="XCG7" s="767"/>
      <c r="XCH7" s="767"/>
      <c r="XCI7" s="559"/>
      <c r="XCJ7" s="559"/>
      <c r="XCK7" s="560"/>
      <c r="XCL7" s="559"/>
      <c r="XCM7" s="559"/>
      <c r="XCN7" s="559"/>
      <c r="XCO7" s="560"/>
      <c r="XCP7" s="560"/>
      <c r="XCQ7" s="561"/>
      <c r="XCR7" s="560"/>
      <c r="XCS7" s="767"/>
      <c r="XCT7" s="767"/>
      <c r="XCU7" s="767"/>
      <c r="XCV7" s="767"/>
      <c r="XCW7" s="767"/>
      <c r="XCX7" s="559"/>
      <c r="XCY7" s="559"/>
      <c r="XCZ7" s="560"/>
      <c r="XDA7" s="559"/>
      <c r="XDB7" s="559"/>
      <c r="XDC7" s="559"/>
      <c r="XDD7" s="560"/>
      <c r="XDE7" s="560"/>
      <c r="XDF7" s="561"/>
      <c r="XDG7" s="560"/>
      <c r="XDH7" s="767"/>
      <c r="XDI7" s="767"/>
      <c r="XDJ7" s="767"/>
      <c r="XDK7" s="767"/>
      <c r="XDL7" s="767"/>
      <c r="XDM7" s="559"/>
      <c r="XDN7" s="559"/>
      <c r="XDO7" s="560"/>
      <c r="XDP7" s="559"/>
      <c r="XDQ7" s="559"/>
      <c r="XDR7" s="559"/>
      <c r="XDS7" s="560"/>
      <c r="XDT7" s="560"/>
      <c r="XDU7" s="561"/>
      <c r="XDV7" s="560"/>
      <c r="XDW7" s="767"/>
      <c r="XDX7" s="767"/>
      <c r="XDY7" s="767"/>
      <c r="XDZ7" s="767"/>
      <c r="XEA7" s="767"/>
      <c r="XEB7" s="559"/>
      <c r="XEC7" s="559"/>
      <c r="XED7" s="560"/>
      <c r="XEE7" s="559"/>
      <c r="XEF7" s="559"/>
      <c r="XEG7" s="559"/>
      <c r="XEH7" s="560"/>
      <c r="XEI7" s="560"/>
      <c r="XEJ7" s="561"/>
      <c r="XEK7" s="560"/>
      <c r="XEL7" s="767"/>
      <c r="XEM7" s="767"/>
      <c r="XEN7" s="767"/>
      <c r="XEO7" s="767"/>
      <c r="XEP7" s="767"/>
      <c r="XEQ7" s="559"/>
      <c r="XER7" s="559"/>
      <c r="XES7" s="560"/>
      <c r="XET7" s="559"/>
      <c r="XEU7" s="559"/>
      <c r="XEV7" s="559"/>
      <c r="XEW7" s="560"/>
      <c r="XEX7" s="560"/>
      <c r="XEY7" s="561"/>
      <c r="XEZ7" s="560"/>
      <c r="XFA7" s="767"/>
      <c r="XFB7" s="767"/>
      <c r="XFC7" s="767"/>
      <c r="XFD7" s="767"/>
    </row>
    <row r="8" spans="1:16384" s="52" customFormat="1" ht="39" customHeight="1">
      <c r="A8" s="248" t="s">
        <v>305</v>
      </c>
      <c r="B8" s="249" t="s">
        <v>306</v>
      </c>
      <c r="C8" s="249" t="s">
        <v>307</v>
      </c>
      <c r="D8" s="250" t="s">
        <v>41</v>
      </c>
      <c r="E8" s="251" t="s">
        <v>2</v>
      </c>
      <c r="F8" s="252" t="s">
        <v>3</v>
      </c>
      <c r="G8" s="252" t="s">
        <v>190</v>
      </c>
      <c r="H8" s="252" t="s">
        <v>308</v>
      </c>
      <c r="I8" s="526" t="s">
        <v>309</v>
      </c>
      <c r="J8" s="526" t="s">
        <v>310</v>
      </c>
      <c r="K8" s="254" t="s">
        <v>311</v>
      </c>
      <c r="L8" s="768" t="s">
        <v>313</v>
      </c>
      <c r="M8" s="768"/>
      <c r="N8" s="255" t="s">
        <v>312</v>
      </c>
      <c r="O8" s="256" t="s">
        <v>315</v>
      </c>
    </row>
    <row r="9" spans="1:16384" ht="37.5" customHeight="1">
      <c r="A9" s="769" t="str">
        <f>'Financial Plan 1397'!A10:B10</f>
        <v>ب: بخش قوریه های تولید نهال</v>
      </c>
      <c r="B9" s="769"/>
      <c r="C9" s="769"/>
      <c r="D9" s="769"/>
      <c r="E9" s="266"/>
      <c r="F9" s="267"/>
      <c r="G9" s="267"/>
      <c r="H9" s="267"/>
      <c r="I9" s="268"/>
      <c r="J9" s="268"/>
      <c r="K9" s="268"/>
      <c r="L9" s="267" t="s">
        <v>255</v>
      </c>
      <c r="M9" s="258" t="s">
        <v>314</v>
      </c>
      <c r="N9" s="259"/>
      <c r="O9" s="258"/>
    </row>
    <row r="10" spans="1:16384" ht="33.75" customHeight="1">
      <c r="A10" s="778" t="s">
        <v>321</v>
      </c>
      <c r="B10" s="782" t="s">
        <v>322</v>
      </c>
      <c r="C10" s="779" t="s">
        <v>323</v>
      </c>
      <c r="D10" s="552" t="str">
        <f>'Financial Plan 1397'!B12</f>
        <v>آماده ساختن وپلات بندی زمین قوریه</v>
      </c>
      <c r="E10" s="269" t="str">
        <f>'Financial Plan 1397'!C12</f>
        <v>متر مربع</v>
      </c>
      <c r="F10" s="269">
        <f>'Financial Plan 1397'!D12</f>
        <v>104000</v>
      </c>
      <c r="G10" s="553">
        <f>'Financial Plan 1397'!F12</f>
        <v>5</v>
      </c>
      <c r="H10" s="280">
        <f>'Financial Plan 1397'!H12</f>
        <v>520000</v>
      </c>
      <c r="I10" s="260">
        <v>43506</v>
      </c>
      <c r="J10" s="260">
        <v>43779</v>
      </c>
      <c r="K10" s="281" t="s">
        <v>319</v>
      </c>
      <c r="L10" s="281">
        <v>9</v>
      </c>
      <c r="M10" s="282">
        <f>'Financial Plan 1397'!G12</f>
        <v>1300</v>
      </c>
      <c r="N10" s="283">
        <f>M10*7</f>
        <v>9100</v>
      </c>
      <c r="O10" s="280"/>
    </row>
    <row r="11" spans="1:16384" s="52" customFormat="1" ht="33.75" customHeight="1">
      <c r="A11" s="778"/>
      <c r="B11" s="782"/>
      <c r="C11" s="780"/>
      <c r="D11" s="552" t="str">
        <f>'Financial Plan 1397'!B13</f>
        <v>کشت تخم درختان (ارغوان، بید روسی، اکاسی گل دار، بادام ومورپان) در ساحه آزاد</v>
      </c>
      <c r="E11" s="269" t="str">
        <f>'Financial Plan 1397'!C13</f>
        <v>متر مربع</v>
      </c>
      <c r="F11" s="269">
        <f>'Financial Plan 1397'!D13</f>
        <v>107000</v>
      </c>
      <c r="G11" s="553">
        <f>'Financial Plan 1397'!F13</f>
        <v>1.3333333333333333</v>
      </c>
      <c r="H11" s="280">
        <f>'Financial Plan 1397'!H13</f>
        <v>142666.66666666666</v>
      </c>
      <c r="I11" s="260">
        <v>43506</v>
      </c>
      <c r="J11" s="260">
        <v>43779</v>
      </c>
      <c r="K11" s="281" t="s">
        <v>319</v>
      </c>
      <c r="L11" s="281">
        <v>9</v>
      </c>
      <c r="M11" s="282">
        <f>'Financial Plan 1397'!G13</f>
        <v>356.66666666666669</v>
      </c>
      <c r="N11" s="283">
        <f t="shared" ref="N11:N16" si="1">M11*7</f>
        <v>2496.666666666667</v>
      </c>
      <c r="O11" s="280"/>
    </row>
    <row r="12" spans="1:16384" s="52" customFormat="1" ht="33.75" customHeight="1">
      <c r="A12" s="778"/>
      <c r="B12" s="782"/>
      <c r="C12" s="780"/>
      <c r="D12" s="552" t="str">
        <f>'Financial Plan 1397'!B14</f>
        <v>پرکاری و بذر خریطه های پلاستیکی</v>
      </c>
      <c r="E12" s="269" t="str">
        <f>'Financial Plan 1397'!C14</f>
        <v>خریطه</v>
      </c>
      <c r="F12" s="269">
        <f>'Financial Plan 1397'!D14</f>
        <v>77000</v>
      </c>
      <c r="G12" s="553">
        <f>'Financial Plan 1397'!F14</f>
        <v>1.6</v>
      </c>
      <c r="H12" s="280">
        <f>'Financial Plan 1397'!H14</f>
        <v>123200</v>
      </c>
      <c r="I12" s="260">
        <v>43506</v>
      </c>
      <c r="J12" s="260">
        <v>43779</v>
      </c>
      <c r="K12" s="281" t="s">
        <v>319</v>
      </c>
      <c r="L12" s="281">
        <v>9</v>
      </c>
      <c r="M12" s="282">
        <f>'Financial Plan 1397'!G14</f>
        <v>308</v>
      </c>
      <c r="N12" s="283">
        <f t="shared" si="1"/>
        <v>2156</v>
      </c>
      <c r="O12" s="280"/>
    </row>
    <row r="13" spans="1:16384" s="52" customFormat="1" ht="33.75" customHeight="1">
      <c r="A13" s="778"/>
      <c r="B13" s="782"/>
      <c r="C13" s="780"/>
      <c r="D13" s="552" t="str">
        <f>'Financial Plan 1397'!B15</f>
        <v>خیشاوه و نرم کاری زمین قوریه</v>
      </c>
      <c r="E13" s="269" t="str">
        <f>'Financial Plan 1397'!C15</f>
        <v>متر مربع</v>
      </c>
      <c r="F13" s="269">
        <f>'Financial Plan 1397'!D15</f>
        <v>304000</v>
      </c>
      <c r="G13" s="553">
        <f>'Financial Plan 1397'!F15</f>
        <v>5</v>
      </c>
      <c r="H13" s="280">
        <f>'Financial Plan 1397'!H15</f>
        <v>1520000</v>
      </c>
      <c r="I13" s="260">
        <v>43506</v>
      </c>
      <c r="J13" s="260">
        <v>43779</v>
      </c>
      <c r="K13" s="281" t="s">
        <v>319</v>
      </c>
      <c r="L13" s="281">
        <v>9</v>
      </c>
      <c r="M13" s="282">
        <f>'Financial Plan 1397'!G15</f>
        <v>3800</v>
      </c>
      <c r="N13" s="283">
        <f t="shared" si="1"/>
        <v>26600</v>
      </c>
      <c r="O13" s="280"/>
    </row>
    <row r="14" spans="1:16384" s="52" customFormat="1" ht="33.75" customHeight="1">
      <c r="A14" s="778"/>
      <c r="B14" s="782"/>
      <c r="C14" s="780"/>
      <c r="D14" s="552" t="str">
        <f>'Financial Plan 1397'!B16</f>
        <v xml:space="preserve">یکه کاری نهال </v>
      </c>
      <c r="E14" s="269" t="str">
        <f>'Financial Plan 1397'!C16</f>
        <v>اصله</v>
      </c>
      <c r="F14" s="269">
        <f>'Financial Plan 1397'!D16</f>
        <v>183000</v>
      </c>
      <c r="G14" s="553">
        <f>'Financial Plan 1397'!F16</f>
        <v>1.6</v>
      </c>
      <c r="H14" s="280">
        <f>'Financial Plan 1397'!H16</f>
        <v>292800</v>
      </c>
      <c r="I14" s="260">
        <v>43506</v>
      </c>
      <c r="J14" s="260">
        <v>43779</v>
      </c>
      <c r="K14" s="281" t="s">
        <v>319</v>
      </c>
      <c r="L14" s="281">
        <v>9</v>
      </c>
      <c r="M14" s="282">
        <f>'Financial Plan 1397'!G16</f>
        <v>732</v>
      </c>
      <c r="N14" s="283">
        <f t="shared" si="1"/>
        <v>5124</v>
      </c>
      <c r="O14" s="280"/>
    </row>
    <row r="15" spans="1:16384" s="30" customFormat="1" ht="33.75" customHeight="1">
      <c r="A15" s="778"/>
      <c r="B15" s="782"/>
      <c r="C15" s="780"/>
      <c r="D15" s="552" t="str">
        <f>'Financial Plan 1397'!B17</f>
        <v xml:space="preserve">تهیه کمپوست </v>
      </c>
      <c r="E15" s="269" t="str">
        <f>'Financial Plan 1397'!C17</f>
        <v>مترمکعب</v>
      </c>
      <c r="F15" s="269">
        <f>'Financial Plan 1397'!D17</f>
        <v>159</v>
      </c>
      <c r="G15" s="553">
        <f>'Financial Plan 1397'!F17</f>
        <v>400</v>
      </c>
      <c r="H15" s="280">
        <f>'Financial Plan 1397'!H17</f>
        <v>63600</v>
      </c>
      <c r="I15" s="260">
        <v>43506</v>
      </c>
      <c r="J15" s="260">
        <v>43779</v>
      </c>
      <c r="K15" s="281" t="s">
        <v>319</v>
      </c>
      <c r="L15" s="281">
        <v>9</v>
      </c>
      <c r="M15" s="282">
        <f>'Financial Plan 1397'!G17</f>
        <v>159</v>
      </c>
      <c r="N15" s="283">
        <f t="shared" si="1"/>
        <v>1113</v>
      </c>
      <c r="O15" s="284"/>
    </row>
    <row r="16" spans="1:16384" s="30" customFormat="1" ht="33.75" customHeight="1">
      <c r="A16" s="778"/>
      <c r="B16" s="782"/>
      <c r="C16" s="781"/>
      <c r="D16" s="552" t="str">
        <f>'Financial Plan 1397'!B18</f>
        <v xml:space="preserve">کشیدن وبسته بندی نهال </v>
      </c>
      <c r="E16" s="269" t="str">
        <f>'Financial Plan 1397'!C18</f>
        <v>اصله</v>
      </c>
      <c r="F16" s="269">
        <f>'Financial Plan 1397'!D18</f>
        <v>183000</v>
      </c>
      <c r="G16" s="553">
        <f>'Financial Plan 1397'!F18</f>
        <v>6.666666666666667</v>
      </c>
      <c r="H16" s="280">
        <f>'Financial Plan 1397'!H18</f>
        <v>1220000</v>
      </c>
      <c r="I16" s="260">
        <v>43506</v>
      </c>
      <c r="J16" s="260">
        <v>43779</v>
      </c>
      <c r="K16" s="281" t="s">
        <v>319</v>
      </c>
      <c r="L16" s="281">
        <v>9</v>
      </c>
      <c r="M16" s="282">
        <f>'Financial Plan 1397'!G18</f>
        <v>3050</v>
      </c>
      <c r="N16" s="283">
        <f t="shared" si="1"/>
        <v>21350</v>
      </c>
      <c r="O16" s="284"/>
    </row>
    <row r="17" spans="1:16384" s="29" customFormat="1" ht="29.25" customHeight="1">
      <c r="A17" s="767" t="str">
        <f>'Financial Plan 1397'!A31:B31</f>
        <v>مجموع مصارف ایجاد و تنظیم آبریزه ساحات جدید</v>
      </c>
      <c r="B17" s="767"/>
      <c r="C17" s="767"/>
      <c r="D17" s="767"/>
      <c r="E17" s="767"/>
      <c r="F17" s="559"/>
      <c r="G17" s="559"/>
      <c r="H17" s="560">
        <f>SUM(H10:H16)</f>
        <v>3882266.6666666665</v>
      </c>
      <c r="I17" s="559"/>
      <c r="J17" s="559"/>
      <c r="K17" s="559"/>
      <c r="L17" s="560">
        <f>SUM(L10:L16)</f>
        <v>63</v>
      </c>
      <c r="M17" s="560">
        <f>SUM(M10:M16)</f>
        <v>9705.6666666666679</v>
      </c>
      <c r="N17" s="561">
        <f>SUM(N10:N16)</f>
        <v>67939.666666666672</v>
      </c>
      <c r="O17" s="560">
        <f>SUM(O10:O16)</f>
        <v>0</v>
      </c>
      <c r="P17" s="767"/>
      <c r="Q17" s="767"/>
      <c r="R17" s="767"/>
      <c r="S17" s="767"/>
      <c r="T17" s="767"/>
      <c r="U17" s="559"/>
      <c r="V17" s="559"/>
      <c r="W17" s="560"/>
      <c r="X17" s="559"/>
      <c r="Y17" s="559"/>
      <c r="Z17" s="559"/>
      <c r="AA17" s="560"/>
      <c r="AB17" s="560"/>
      <c r="AC17" s="561"/>
      <c r="AD17" s="560"/>
      <c r="AE17" s="767"/>
      <c r="AF17" s="767"/>
      <c r="AG17" s="767"/>
      <c r="AH17" s="767"/>
      <c r="AI17" s="767"/>
      <c r="AJ17" s="559"/>
      <c r="AK17" s="559"/>
      <c r="AL17" s="560"/>
      <c r="AM17" s="559"/>
      <c r="AN17" s="559"/>
      <c r="AO17" s="559"/>
      <c r="AP17" s="560"/>
      <c r="AQ17" s="560"/>
      <c r="AR17" s="561"/>
      <c r="AS17" s="560"/>
      <c r="AT17" s="767"/>
      <c r="AU17" s="767"/>
      <c r="AV17" s="767"/>
      <c r="AW17" s="767"/>
      <c r="AX17" s="767"/>
      <c r="AY17" s="559"/>
      <c r="AZ17" s="559"/>
      <c r="BA17" s="560"/>
      <c r="BB17" s="559"/>
      <c r="BC17" s="559"/>
      <c r="BD17" s="559"/>
      <c r="BE17" s="560"/>
      <c r="BF17" s="560"/>
      <c r="BG17" s="561"/>
      <c r="BH17" s="560"/>
      <c r="BI17" s="767"/>
      <c r="BJ17" s="767"/>
      <c r="BK17" s="767"/>
      <c r="BL17" s="767"/>
      <c r="BM17" s="767"/>
      <c r="BN17" s="559"/>
      <c r="BO17" s="559"/>
      <c r="BP17" s="560"/>
      <c r="BQ17" s="559"/>
      <c r="BR17" s="559"/>
      <c r="BS17" s="559"/>
      <c r="BT17" s="560"/>
      <c r="BU17" s="560"/>
      <c r="BV17" s="561"/>
      <c r="BW17" s="560"/>
      <c r="BX17" s="767"/>
      <c r="BY17" s="767"/>
      <c r="BZ17" s="767"/>
      <c r="CA17" s="767"/>
      <c r="CB17" s="767"/>
      <c r="CC17" s="559"/>
      <c r="CD17" s="559"/>
      <c r="CE17" s="560"/>
      <c r="CF17" s="559"/>
      <c r="CG17" s="559"/>
      <c r="CH17" s="559"/>
      <c r="CI17" s="560"/>
      <c r="CJ17" s="560"/>
      <c r="CK17" s="561"/>
      <c r="CL17" s="560"/>
      <c r="CM17" s="767"/>
      <c r="CN17" s="767"/>
      <c r="CO17" s="767"/>
      <c r="CP17" s="767"/>
      <c r="CQ17" s="767"/>
      <c r="CR17" s="559"/>
      <c r="CS17" s="559"/>
      <c r="CT17" s="560"/>
      <c r="CU17" s="559"/>
      <c r="CV17" s="559"/>
      <c r="CW17" s="559"/>
      <c r="CX17" s="560"/>
      <c r="CY17" s="560"/>
      <c r="CZ17" s="561"/>
      <c r="DA17" s="560"/>
      <c r="DB17" s="767"/>
      <c r="DC17" s="767"/>
      <c r="DD17" s="767"/>
      <c r="DE17" s="767"/>
      <c r="DF17" s="767"/>
      <c r="DG17" s="559"/>
      <c r="DH17" s="559"/>
      <c r="DI17" s="560"/>
      <c r="DJ17" s="559"/>
      <c r="DK17" s="559"/>
      <c r="DL17" s="559"/>
      <c r="DM17" s="560"/>
      <c r="DN17" s="560"/>
      <c r="DO17" s="561"/>
      <c r="DP17" s="560"/>
      <c r="DQ17" s="767"/>
      <c r="DR17" s="767"/>
      <c r="DS17" s="767"/>
      <c r="DT17" s="767"/>
      <c r="DU17" s="767"/>
      <c r="DV17" s="559"/>
      <c r="DW17" s="559"/>
      <c r="DX17" s="560"/>
      <c r="DY17" s="559"/>
      <c r="DZ17" s="559"/>
      <c r="EA17" s="559"/>
      <c r="EB17" s="560"/>
      <c r="EC17" s="560"/>
      <c r="ED17" s="561"/>
      <c r="EE17" s="560"/>
      <c r="EF17" s="767"/>
      <c r="EG17" s="767"/>
      <c r="EH17" s="767"/>
      <c r="EI17" s="767"/>
      <c r="EJ17" s="767"/>
      <c r="EK17" s="559"/>
      <c r="EL17" s="559"/>
      <c r="EM17" s="560"/>
      <c r="EN17" s="559"/>
      <c r="EO17" s="559"/>
      <c r="EP17" s="559"/>
      <c r="EQ17" s="560"/>
      <c r="ER17" s="560"/>
      <c r="ES17" s="561"/>
      <c r="ET17" s="560"/>
      <c r="EU17" s="767"/>
      <c r="EV17" s="767"/>
      <c r="EW17" s="767"/>
      <c r="EX17" s="767"/>
      <c r="EY17" s="767"/>
      <c r="EZ17" s="559"/>
      <c r="FA17" s="559"/>
      <c r="FB17" s="560"/>
      <c r="FC17" s="559"/>
      <c r="FD17" s="559"/>
      <c r="FE17" s="559"/>
      <c r="FF17" s="560"/>
      <c r="FG17" s="560"/>
      <c r="FH17" s="561"/>
      <c r="FI17" s="560"/>
      <c r="FJ17" s="767"/>
      <c r="FK17" s="767"/>
      <c r="FL17" s="767"/>
      <c r="FM17" s="767"/>
      <c r="FN17" s="767"/>
      <c r="FO17" s="559"/>
      <c r="FP17" s="559"/>
      <c r="FQ17" s="560"/>
      <c r="FR17" s="559"/>
      <c r="FS17" s="559"/>
      <c r="FT17" s="559"/>
      <c r="FU17" s="560"/>
      <c r="FV17" s="560"/>
      <c r="FW17" s="561"/>
      <c r="FX17" s="560"/>
      <c r="FY17" s="767"/>
      <c r="FZ17" s="767"/>
      <c r="GA17" s="767"/>
      <c r="GB17" s="767"/>
      <c r="GC17" s="767"/>
      <c r="GD17" s="559"/>
      <c r="GE17" s="559"/>
      <c r="GF17" s="560"/>
      <c r="GG17" s="559"/>
      <c r="GH17" s="559"/>
      <c r="GI17" s="559"/>
      <c r="GJ17" s="560"/>
      <c r="GK17" s="560"/>
      <c r="GL17" s="561"/>
      <c r="GM17" s="560"/>
      <c r="GN17" s="767"/>
      <c r="GO17" s="767"/>
      <c r="GP17" s="767"/>
      <c r="GQ17" s="767"/>
      <c r="GR17" s="767"/>
      <c r="GS17" s="559"/>
      <c r="GT17" s="559"/>
      <c r="GU17" s="560"/>
      <c r="GV17" s="559"/>
      <c r="GW17" s="559"/>
      <c r="GX17" s="559"/>
      <c r="GY17" s="560"/>
      <c r="GZ17" s="560"/>
      <c r="HA17" s="561"/>
      <c r="HB17" s="560"/>
      <c r="HC17" s="767"/>
      <c r="HD17" s="767"/>
      <c r="HE17" s="767"/>
      <c r="HF17" s="767"/>
      <c r="HG17" s="767"/>
      <c r="HH17" s="559"/>
      <c r="HI17" s="559"/>
      <c r="HJ17" s="560"/>
      <c r="HK17" s="559"/>
      <c r="HL17" s="559"/>
      <c r="HM17" s="559"/>
      <c r="HN17" s="560"/>
      <c r="HO17" s="560"/>
      <c r="HP17" s="561"/>
      <c r="HQ17" s="560"/>
      <c r="HR17" s="767"/>
      <c r="HS17" s="767"/>
      <c r="HT17" s="767"/>
      <c r="HU17" s="767"/>
      <c r="HV17" s="767"/>
      <c r="HW17" s="559"/>
      <c r="HX17" s="559"/>
      <c r="HY17" s="560"/>
      <c r="HZ17" s="559"/>
      <c r="IA17" s="559"/>
      <c r="IB17" s="559"/>
      <c r="IC17" s="560"/>
      <c r="ID17" s="560"/>
      <c r="IE17" s="561"/>
      <c r="IF17" s="560"/>
      <c r="IG17" s="767"/>
      <c r="IH17" s="767"/>
      <c r="II17" s="767"/>
      <c r="IJ17" s="767"/>
      <c r="IK17" s="767"/>
      <c r="IL17" s="559"/>
      <c r="IM17" s="559"/>
      <c r="IN17" s="560"/>
      <c r="IO17" s="559"/>
      <c r="IP17" s="559"/>
      <c r="IQ17" s="559"/>
      <c r="IR17" s="560"/>
      <c r="IS17" s="560"/>
      <c r="IT17" s="561"/>
      <c r="IU17" s="560"/>
      <c r="IV17" s="767"/>
      <c r="IW17" s="767"/>
      <c r="IX17" s="767"/>
      <c r="IY17" s="767"/>
      <c r="IZ17" s="767"/>
      <c r="JA17" s="559"/>
      <c r="JB17" s="559"/>
      <c r="JC17" s="560"/>
      <c r="JD17" s="559"/>
      <c r="JE17" s="559"/>
      <c r="JF17" s="559"/>
      <c r="JG17" s="560"/>
      <c r="JH17" s="560"/>
      <c r="JI17" s="561"/>
      <c r="JJ17" s="560"/>
      <c r="JK17" s="767"/>
      <c r="JL17" s="767"/>
      <c r="JM17" s="767"/>
      <c r="JN17" s="767"/>
      <c r="JO17" s="767"/>
      <c r="JP17" s="559"/>
      <c r="JQ17" s="559"/>
      <c r="JR17" s="560"/>
      <c r="JS17" s="559"/>
      <c r="JT17" s="559"/>
      <c r="JU17" s="559"/>
      <c r="JV17" s="560"/>
      <c r="JW17" s="560"/>
      <c r="JX17" s="561"/>
      <c r="JY17" s="560"/>
      <c r="JZ17" s="767"/>
      <c r="KA17" s="767"/>
      <c r="KB17" s="767"/>
      <c r="KC17" s="767"/>
      <c r="KD17" s="767"/>
      <c r="KE17" s="559"/>
      <c r="KF17" s="559"/>
      <c r="KG17" s="560"/>
      <c r="KH17" s="559"/>
      <c r="KI17" s="559"/>
      <c r="KJ17" s="559"/>
      <c r="KK17" s="560"/>
      <c r="KL17" s="560"/>
      <c r="KM17" s="561"/>
      <c r="KN17" s="560"/>
      <c r="KO17" s="767"/>
      <c r="KP17" s="767"/>
      <c r="KQ17" s="767"/>
      <c r="KR17" s="767"/>
      <c r="KS17" s="767"/>
      <c r="KT17" s="559"/>
      <c r="KU17" s="559"/>
      <c r="KV17" s="560"/>
      <c r="KW17" s="559"/>
      <c r="KX17" s="559"/>
      <c r="KY17" s="559"/>
      <c r="KZ17" s="560"/>
      <c r="LA17" s="560"/>
      <c r="LB17" s="561"/>
      <c r="LC17" s="560"/>
      <c r="LD17" s="767"/>
      <c r="LE17" s="767"/>
      <c r="LF17" s="767"/>
      <c r="LG17" s="767"/>
      <c r="LH17" s="767"/>
      <c r="LI17" s="559"/>
      <c r="LJ17" s="559"/>
      <c r="LK17" s="560"/>
      <c r="LL17" s="559"/>
      <c r="LM17" s="559"/>
      <c r="LN17" s="559"/>
      <c r="LO17" s="560"/>
      <c r="LP17" s="560"/>
      <c r="LQ17" s="561"/>
      <c r="LR17" s="560"/>
      <c r="LS17" s="767"/>
      <c r="LT17" s="767"/>
      <c r="LU17" s="767"/>
      <c r="LV17" s="767"/>
      <c r="LW17" s="767"/>
      <c r="LX17" s="559"/>
      <c r="LY17" s="559"/>
      <c r="LZ17" s="560"/>
      <c r="MA17" s="559"/>
      <c r="MB17" s="559"/>
      <c r="MC17" s="559"/>
      <c r="MD17" s="560"/>
      <c r="ME17" s="560"/>
      <c r="MF17" s="561"/>
      <c r="MG17" s="560"/>
      <c r="MH17" s="767"/>
      <c r="MI17" s="767"/>
      <c r="MJ17" s="767"/>
      <c r="MK17" s="767"/>
      <c r="ML17" s="767"/>
      <c r="MM17" s="559"/>
      <c r="MN17" s="559"/>
      <c r="MO17" s="560"/>
      <c r="MP17" s="559"/>
      <c r="MQ17" s="559"/>
      <c r="MR17" s="559"/>
      <c r="MS17" s="560"/>
      <c r="MT17" s="560"/>
      <c r="MU17" s="561"/>
      <c r="MV17" s="560"/>
      <c r="MW17" s="767"/>
      <c r="MX17" s="767"/>
      <c r="MY17" s="767"/>
      <c r="MZ17" s="767"/>
      <c r="NA17" s="767"/>
      <c r="NB17" s="559"/>
      <c r="NC17" s="559"/>
      <c r="ND17" s="560"/>
      <c r="NE17" s="559"/>
      <c r="NF17" s="559"/>
      <c r="NG17" s="559"/>
      <c r="NH17" s="560"/>
      <c r="NI17" s="560"/>
      <c r="NJ17" s="561"/>
      <c r="NK17" s="560"/>
      <c r="NL17" s="767"/>
      <c r="NM17" s="767"/>
      <c r="NN17" s="767"/>
      <c r="NO17" s="767"/>
      <c r="NP17" s="767"/>
      <c r="NQ17" s="559"/>
      <c r="NR17" s="559"/>
      <c r="NS17" s="560"/>
      <c r="NT17" s="559"/>
      <c r="NU17" s="559"/>
      <c r="NV17" s="559"/>
      <c r="NW17" s="560"/>
      <c r="NX17" s="560"/>
      <c r="NY17" s="561"/>
      <c r="NZ17" s="560"/>
      <c r="OA17" s="767"/>
      <c r="OB17" s="767"/>
      <c r="OC17" s="767"/>
      <c r="OD17" s="767"/>
      <c r="OE17" s="767"/>
      <c r="OF17" s="559"/>
      <c r="OG17" s="559"/>
      <c r="OH17" s="560"/>
      <c r="OI17" s="559"/>
      <c r="OJ17" s="559"/>
      <c r="OK17" s="559"/>
      <c r="OL17" s="560"/>
      <c r="OM17" s="560"/>
      <c r="ON17" s="561"/>
      <c r="OO17" s="560"/>
      <c r="OP17" s="767"/>
      <c r="OQ17" s="767"/>
      <c r="OR17" s="767"/>
      <c r="OS17" s="767"/>
      <c r="OT17" s="767"/>
      <c r="OU17" s="559"/>
      <c r="OV17" s="559"/>
      <c r="OW17" s="560"/>
      <c r="OX17" s="559"/>
      <c r="OY17" s="559"/>
      <c r="OZ17" s="559"/>
      <c r="PA17" s="560"/>
      <c r="PB17" s="560"/>
      <c r="PC17" s="561"/>
      <c r="PD17" s="560"/>
      <c r="PE17" s="767"/>
      <c r="PF17" s="767"/>
      <c r="PG17" s="767"/>
      <c r="PH17" s="767"/>
      <c r="PI17" s="767"/>
      <c r="PJ17" s="559"/>
      <c r="PK17" s="559"/>
      <c r="PL17" s="560"/>
      <c r="PM17" s="559"/>
      <c r="PN17" s="559"/>
      <c r="PO17" s="559"/>
      <c r="PP17" s="560"/>
      <c r="PQ17" s="560"/>
      <c r="PR17" s="561"/>
      <c r="PS17" s="560"/>
      <c r="PT17" s="767"/>
      <c r="PU17" s="767"/>
      <c r="PV17" s="767"/>
      <c r="PW17" s="767"/>
      <c r="PX17" s="767"/>
      <c r="PY17" s="559"/>
      <c r="PZ17" s="559"/>
      <c r="QA17" s="560"/>
      <c r="QB17" s="559"/>
      <c r="QC17" s="559"/>
      <c r="QD17" s="559"/>
      <c r="QE17" s="560"/>
      <c r="QF17" s="560"/>
      <c r="QG17" s="561"/>
      <c r="QH17" s="560"/>
      <c r="QI17" s="767"/>
      <c r="QJ17" s="767"/>
      <c r="QK17" s="767"/>
      <c r="QL17" s="767"/>
      <c r="QM17" s="767"/>
      <c r="QN17" s="559"/>
      <c r="QO17" s="559"/>
      <c r="QP17" s="560"/>
      <c r="QQ17" s="559"/>
      <c r="QR17" s="559"/>
      <c r="QS17" s="559"/>
      <c r="QT17" s="560"/>
      <c r="QU17" s="560"/>
      <c r="QV17" s="561"/>
      <c r="QW17" s="560"/>
      <c r="QX17" s="767"/>
      <c r="QY17" s="767"/>
      <c r="QZ17" s="767"/>
      <c r="RA17" s="767"/>
      <c r="RB17" s="767"/>
      <c r="RC17" s="559"/>
      <c r="RD17" s="559"/>
      <c r="RE17" s="560"/>
      <c r="RF17" s="559"/>
      <c r="RG17" s="559"/>
      <c r="RH17" s="559"/>
      <c r="RI17" s="560"/>
      <c r="RJ17" s="560"/>
      <c r="RK17" s="561"/>
      <c r="RL17" s="560"/>
      <c r="RM17" s="767"/>
      <c r="RN17" s="767"/>
      <c r="RO17" s="767"/>
      <c r="RP17" s="767"/>
      <c r="RQ17" s="767"/>
      <c r="RR17" s="559"/>
      <c r="RS17" s="559"/>
      <c r="RT17" s="560"/>
      <c r="RU17" s="559"/>
      <c r="RV17" s="559"/>
      <c r="RW17" s="559"/>
      <c r="RX17" s="560"/>
      <c r="RY17" s="560"/>
      <c r="RZ17" s="561"/>
      <c r="SA17" s="560"/>
      <c r="SB17" s="767"/>
      <c r="SC17" s="767"/>
      <c r="SD17" s="767"/>
      <c r="SE17" s="767"/>
      <c r="SF17" s="767"/>
      <c r="SG17" s="559"/>
      <c r="SH17" s="559"/>
      <c r="SI17" s="560"/>
      <c r="SJ17" s="559"/>
      <c r="SK17" s="559"/>
      <c r="SL17" s="559"/>
      <c r="SM17" s="560"/>
      <c r="SN17" s="560"/>
      <c r="SO17" s="561"/>
      <c r="SP17" s="560"/>
      <c r="SQ17" s="767"/>
      <c r="SR17" s="767"/>
      <c r="SS17" s="767"/>
      <c r="ST17" s="767"/>
      <c r="SU17" s="767"/>
      <c r="SV17" s="559"/>
      <c r="SW17" s="559"/>
      <c r="SX17" s="560"/>
      <c r="SY17" s="559"/>
      <c r="SZ17" s="559"/>
      <c r="TA17" s="559"/>
      <c r="TB17" s="560"/>
      <c r="TC17" s="560"/>
      <c r="TD17" s="561"/>
      <c r="TE17" s="560"/>
      <c r="TF17" s="767"/>
      <c r="TG17" s="767"/>
      <c r="TH17" s="767"/>
      <c r="TI17" s="767"/>
      <c r="TJ17" s="767"/>
      <c r="TK17" s="559"/>
      <c r="TL17" s="559"/>
      <c r="TM17" s="560"/>
      <c r="TN17" s="559"/>
      <c r="TO17" s="559"/>
      <c r="TP17" s="559"/>
      <c r="TQ17" s="560"/>
      <c r="TR17" s="560"/>
      <c r="TS17" s="561"/>
      <c r="TT17" s="560"/>
      <c r="TU17" s="767"/>
      <c r="TV17" s="767"/>
      <c r="TW17" s="767"/>
      <c r="TX17" s="767"/>
      <c r="TY17" s="767"/>
      <c r="TZ17" s="559"/>
      <c r="UA17" s="559"/>
      <c r="UB17" s="560"/>
      <c r="UC17" s="559"/>
      <c r="UD17" s="559"/>
      <c r="UE17" s="559"/>
      <c r="UF17" s="560"/>
      <c r="UG17" s="560"/>
      <c r="UH17" s="561"/>
      <c r="UI17" s="560"/>
      <c r="UJ17" s="767"/>
      <c r="UK17" s="767"/>
      <c r="UL17" s="767"/>
      <c r="UM17" s="767"/>
      <c r="UN17" s="767"/>
      <c r="UO17" s="559"/>
      <c r="UP17" s="559"/>
      <c r="UQ17" s="560"/>
      <c r="UR17" s="559"/>
      <c r="US17" s="559"/>
      <c r="UT17" s="559"/>
      <c r="UU17" s="560"/>
      <c r="UV17" s="560"/>
      <c r="UW17" s="561"/>
      <c r="UX17" s="560"/>
      <c r="UY17" s="767"/>
      <c r="UZ17" s="767"/>
      <c r="VA17" s="767"/>
      <c r="VB17" s="767"/>
      <c r="VC17" s="767"/>
      <c r="VD17" s="559"/>
      <c r="VE17" s="559"/>
      <c r="VF17" s="560"/>
      <c r="VG17" s="559"/>
      <c r="VH17" s="559"/>
      <c r="VI17" s="559"/>
      <c r="VJ17" s="560"/>
      <c r="VK17" s="560"/>
      <c r="VL17" s="561"/>
      <c r="VM17" s="560"/>
      <c r="VN17" s="767"/>
      <c r="VO17" s="767"/>
      <c r="VP17" s="767"/>
      <c r="VQ17" s="767"/>
      <c r="VR17" s="767"/>
      <c r="VS17" s="559"/>
      <c r="VT17" s="559"/>
      <c r="VU17" s="560"/>
      <c r="VV17" s="559"/>
      <c r="VW17" s="559"/>
      <c r="VX17" s="559"/>
      <c r="VY17" s="560"/>
      <c r="VZ17" s="560"/>
      <c r="WA17" s="561"/>
      <c r="WB17" s="560"/>
      <c r="WC17" s="767"/>
      <c r="WD17" s="767"/>
      <c r="WE17" s="767"/>
      <c r="WF17" s="767"/>
      <c r="WG17" s="767"/>
      <c r="WH17" s="559"/>
      <c r="WI17" s="559"/>
      <c r="WJ17" s="560"/>
      <c r="WK17" s="559"/>
      <c r="WL17" s="559"/>
      <c r="WM17" s="559"/>
      <c r="WN17" s="560"/>
      <c r="WO17" s="560"/>
      <c r="WP17" s="561"/>
      <c r="WQ17" s="560"/>
      <c r="WR17" s="767"/>
      <c r="WS17" s="767"/>
      <c r="WT17" s="767"/>
      <c r="WU17" s="767"/>
      <c r="WV17" s="767"/>
      <c r="WW17" s="559"/>
      <c r="WX17" s="559"/>
      <c r="WY17" s="560"/>
      <c r="WZ17" s="559"/>
      <c r="XA17" s="559"/>
      <c r="XB17" s="559"/>
      <c r="XC17" s="560"/>
      <c r="XD17" s="560"/>
      <c r="XE17" s="561"/>
      <c r="XF17" s="560"/>
      <c r="XG17" s="767"/>
      <c r="XH17" s="767"/>
      <c r="XI17" s="767"/>
      <c r="XJ17" s="767"/>
      <c r="XK17" s="767"/>
      <c r="XL17" s="559"/>
      <c r="XM17" s="559"/>
      <c r="XN17" s="560"/>
      <c r="XO17" s="559"/>
      <c r="XP17" s="559"/>
      <c r="XQ17" s="559"/>
      <c r="XR17" s="560"/>
      <c r="XS17" s="560"/>
      <c r="XT17" s="561"/>
      <c r="XU17" s="560"/>
      <c r="XV17" s="767"/>
      <c r="XW17" s="767"/>
      <c r="XX17" s="767"/>
      <c r="XY17" s="767"/>
      <c r="XZ17" s="767"/>
      <c r="YA17" s="559"/>
      <c r="YB17" s="559"/>
      <c r="YC17" s="560"/>
      <c r="YD17" s="559"/>
      <c r="YE17" s="559"/>
      <c r="YF17" s="559"/>
      <c r="YG17" s="560"/>
      <c r="YH17" s="560"/>
      <c r="YI17" s="561"/>
      <c r="YJ17" s="560"/>
      <c r="YK17" s="767"/>
      <c r="YL17" s="767"/>
      <c r="YM17" s="767"/>
      <c r="YN17" s="767"/>
      <c r="YO17" s="767"/>
      <c r="YP17" s="559"/>
      <c r="YQ17" s="559"/>
      <c r="YR17" s="560"/>
      <c r="YS17" s="559"/>
      <c r="YT17" s="559"/>
      <c r="YU17" s="559"/>
      <c r="YV17" s="560"/>
      <c r="YW17" s="560"/>
      <c r="YX17" s="561"/>
      <c r="YY17" s="560"/>
      <c r="YZ17" s="767"/>
      <c r="ZA17" s="767"/>
      <c r="ZB17" s="767"/>
      <c r="ZC17" s="767"/>
      <c r="ZD17" s="767"/>
      <c r="ZE17" s="559"/>
      <c r="ZF17" s="559"/>
      <c r="ZG17" s="560"/>
      <c r="ZH17" s="559"/>
      <c r="ZI17" s="559"/>
      <c r="ZJ17" s="559"/>
      <c r="ZK17" s="560"/>
      <c r="ZL17" s="560"/>
      <c r="ZM17" s="561"/>
      <c r="ZN17" s="560"/>
      <c r="ZO17" s="767"/>
      <c r="ZP17" s="767"/>
      <c r="ZQ17" s="767"/>
      <c r="ZR17" s="767"/>
      <c r="ZS17" s="767"/>
      <c r="ZT17" s="559"/>
      <c r="ZU17" s="559"/>
      <c r="ZV17" s="560"/>
      <c r="ZW17" s="559"/>
      <c r="ZX17" s="559"/>
      <c r="ZY17" s="559"/>
      <c r="ZZ17" s="560"/>
      <c r="AAA17" s="560"/>
      <c r="AAB17" s="561"/>
      <c r="AAC17" s="560"/>
      <c r="AAD17" s="767"/>
      <c r="AAE17" s="767"/>
      <c r="AAF17" s="767"/>
      <c r="AAG17" s="767"/>
      <c r="AAH17" s="767"/>
      <c r="AAI17" s="559"/>
      <c r="AAJ17" s="559"/>
      <c r="AAK17" s="560"/>
      <c r="AAL17" s="559"/>
      <c r="AAM17" s="559"/>
      <c r="AAN17" s="559"/>
      <c r="AAO17" s="560"/>
      <c r="AAP17" s="560"/>
      <c r="AAQ17" s="561"/>
      <c r="AAR17" s="560"/>
      <c r="AAS17" s="767"/>
      <c r="AAT17" s="767"/>
      <c r="AAU17" s="767"/>
      <c r="AAV17" s="767"/>
      <c r="AAW17" s="767"/>
      <c r="AAX17" s="559"/>
      <c r="AAY17" s="559"/>
      <c r="AAZ17" s="560"/>
      <c r="ABA17" s="559"/>
      <c r="ABB17" s="559"/>
      <c r="ABC17" s="559"/>
      <c r="ABD17" s="560"/>
      <c r="ABE17" s="560"/>
      <c r="ABF17" s="561"/>
      <c r="ABG17" s="560"/>
      <c r="ABH17" s="767"/>
      <c r="ABI17" s="767"/>
      <c r="ABJ17" s="767"/>
      <c r="ABK17" s="767"/>
      <c r="ABL17" s="767"/>
      <c r="ABM17" s="559"/>
      <c r="ABN17" s="559"/>
      <c r="ABO17" s="560"/>
      <c r="ABP17" s="559"/>
      <c r="ABQ17" s="559"/>
      <c r="ABR17" s="559"/>
      <c r="ABS17" s="560"/>
      <c r="ABT17" s="560"/>
      <c r="ABU17" s="561"/>
      <c r="ABV17" s="560"/>
      <c r="ABW17" s="767"/>
      <c r="ABX17" s="767"/>
      <c r="ABY17" s="767"/>
      <c r="ABZ17" s="767"/>
      <c r="ACA17" s="767"/>
      <c r="ACB17" s="559"/>
      <c r="ACC17" s="559"/>
      <c r="ACD17" s="560"/>
      <c r="ACE17" s="559"/>
      <c r="ACF17" s="559"/>
      <c r="ACG17" s="559"/>
      <c r="ACH17" s="560"/>
      <c r="ACI17" s="560"/>
      <c r="ACJ17" s="561"/>
      <c r="ACK17" s="560"/>
      <c r="ACL17" s="767"/>
      <c r="ACM17" s="767"/>
      <c r="ACN17" s="767"/>
      <c r="ACO17" s="767"/>
      <c r="ACP17" s="767"/>
      <c r="ACQ17" s="559"/>
      <c r="ACR17" s="559"/>
      <c r="ACS17" s="560"/>
      <c r="ACT17" s="559"/>
      <c r="ACU17" s="559"/>
      <c r="ACV17" s="559"/>
      <c r="ACW17" s="560"/>
      <c r="ACX17" s="560"/>
      <c r="ACY17" s="561"/>
      <c r="ACZ17" s="560"/>
      <c r="ADA17" s="767"/>
      <c r="ADB17" s="767"/>
      <c r="ADC17" s="767"/>
      <c r="ADD17" s="767"/>
      <c r="ADE17" s="767"/>
      <c r="ADF17" s="559"/>
      <c r="ADG17" s="559"/>
      <c r="ADH17" s="560"/>
      <c r="ADI17" s="559"/>
      <c r="ADJ17" s="559"/>
      <c r="ADK17" s="559"/>
      <c r="ADL17" s="560"/>
      <c r="ADM17" s="560"/>
      <c r="ADN17" s="561"/>
      <c r="ADO17" s="560"/>
      <c r="ADP17" s="767"/>
      <c r="ADQ17" s="767"/>
      <c r="ADR17" s="767"/>
      <c r="ADS17" s="767"/>
      <c r="ADT17" s="767"/>
      <c r="ADU17" s="559"/>
      <c r="ADV17" s="559"/>
      <c r="ADW17" s="560"/>
      <c r="ADX17" s="559"/>
      <c r="ADY17" s="559"/>
      <c r="ADZ17" s="559"/>
      <c r="AEA17" s="560"/>
      <c r="AEB17" s="560"/>
      <c r="AEC17" s="561"/>
      <c r="AED17" s="560"/>
      <c r="AEE17" s="767"/>
      <c r="AEF17" s="767"/>
      <c r="AEG17" s="767"/>
      <c r="AEH17" s="767"/>
      <c r="AEI17" s="767"/>
      <c r="AEJ17" s="559"/>
      <c r="AEK17" s="559"/>
      <c r="AEL17" s="560"/>
      <c r="AEM17" s="559"/>
      <c r="AEN17" s="559"/>
      <c r="AEO17" s="559"/>
      <c r="AEP17" s="560"/>
      <c r="AEQ17" s="560"/>
      <c r="AER17" s="561"/>
      <c r="AES17" s="560"/>
      <c r="AET17" s="767"/>
      <c r="AEU17" s="767"/>
      <c r="AEV17" s="767"/>
      <c r="AEW17" s="767"/>
      <c r="AEX17" s="767"/>
      <c r="AEY17" s="559"/>
      <c r="AEZ17" s="559"/>
      <c r="AFA17" s="560"/>
      <c r="AFB17" s="559"/>
      <c r="AFC17" s="559"/>
      <c r="AFD17" s="559"/>
      <c r="AFE17" s="560"/>
      <c r="AFF17" s="560"/>
      <c r="AFG17" s="561"/>
      <c r="AFH17" s="560"/>
      <c r="AFI17" s="767"/>
      <c r="AFJ17" s="767"/>
      <c r="AFK17" s="767"/>
      <c r="AFL17" s="767"/>
      <c r="AFM17" s="767"/>
      <c r="AFN17" s="559"/>
      <c r="AFO17" s="559"/>
      <c r="AFP17" s="560"/>
      <c r="AFQ17" s="559"/>
      <c r="AFR17" s="559"/>
      <c r="AFS17" s="559"/>
      <c r="AFT17" s="560"/>
      <c r="AFU17" s="560"/>
      <c r="AFV17" s="561"/>
      <c r="AFW17" s="560"/>
      <c r="AFX17" s="767"/>
      <c r="AFY17" s="767"/>
      <c r="AFZ17" s="767"/>
      <c r="AGA17" s="767"/>
      <c r="AGB17" s="767"/>
      <c r="AGC17" s="559"/>
      <c r="AGD17" s="559"/>
      <c r="AGE17" s="560"/>
      <c r="AGF17" s="559"/>
      <c r="AGG17" s="559"/>
      <c r="AGH17" s="559"/>
      <c r="AGI17" s="560"/>
      <c r="AGJ17" s="560"/>
      <c r="AGK17" s="561"/>
      <c r="AGL17" s="560"/>
      <c r="AGM17" s="767"/>
      <c r="AGN17" s="767"/>
      <c r="AGO17" s="767"/>
      <c r="AGP17" s="767"/>
      <c r="AGQ17" s="767"/>
      <c r="AGR17" s="559"/>
      <c r="AGS17" s="559"/>
      <c r="AGT17" s="560"/>
      <c r="AGU17" s="559"/>
      <c r="AGV17" s="559"/>
      <c r="AGW17" s="559"/>
      <c r="AGX17" s="560"/>
      <c r="AGY17" s="560"/>
      <c r="AGZ17" s="561"/>
      <c r="AHA17" s="560"/>
      <c r="AHB17" s="767"/>
      <c r="AHC17" s="767"/>
      <c r="AHD17" s="767"/>
      <c r="AHE17" s="767"/>
      <c r="AHF17" s="767"/>
      <c r="AHG17" s="559"/>
      <c r="AHH17" s="559"/>
      <c r="AHI17" s="560"/>
      <c r="AHJ17" s="559"/>
      <c r="AHK17" s="559"/>
      <c r="AHL17" s="559"/>
      <c r="AHM17" s="560"/>
      <c r="AHN17" s="560"/>
      <c r="AHO17" s="561"/>
      <c r="AHP17" s="560"/>
      <c r="AHQ17" s="767"/>
      <c r="AHR17" s="767"/>
      <c r="AHS17" s="767"/>
      <c r="AHT17" s="767"/>
      <c r="AHU17" s="767"/>
      <c r="AHV17" s="559"/>
      <c r="AHW17" s="559"/>
      <c r="AHX17" s="560"/>
      <c r="AHY17" s="559"/>
      <c r="AHZ17" s="559"/>
      <c r="AIA17" s="559"/>
      <c r="AIB17" s="560"/>
      <c r="AIC17" s="560"/>
      <c r="AID17" s="561"/>
      <c r="AIE17" s="560"/>
      <c r="AIF17" s="767"/>
      <c r="AIG17" s="767"/>
      <c r="AIH17" s="767"/>
      <c r="AII17" s="767"/>
      <c r="AIJ17" s="767"/>
      <c r="AIK17" s="559"/>
      <c r="AIL17" s="559"/>
      <c r="AIM17" s="560"/>
      <c r="AIN17" s="559"/>
      <c r="AIO17" s="559"/>
      <c r="AIP17" s="559"/>
      <c r="AIQ17" s="560"/>
      <c r="AIR17" s="560"/>
      <c r="AIS17" s="561"/>
      <c r="AIT17" s="560"/>
      <c r="AIU17" s="767"/>
      <c r="AIV17" s="767"/>
      <c r="AIW17" s="767"/>
      <c r="AIX17" s="767"/>
      <c r="AIY17" s="767"/>
      <c r="AIZ17" s="559"/>
      <c r="AJA17" s="559"/>
      <c r="AJB17" s="560"/>
      <c r="AJC17" s="559"/>
      <c r="AJD17" s="559"/>
      <c r="AJE17" s="559"/>
      <c r="AJF17" s="560"/>
      <c r="AJG17" s="560"/>
      <c r="AJH17" s="561"/>
      <c r="AJI17" s="560"/>
      <c r="AJJ17" s="767"/>
      <c r="AJK17" s="767"/>
      <c r="AJL17" s="767"/>
      <c r="AJM17" s="767"/>
      <c r="AJN17" s="767"/>
      <c r="AJO17" s="559"/>
      <c r="AJP17" s="559"/>
      <c r="AJQ17" s="560"/>
      <c r="AJR17" s="559"/>
      <c r="AJS17" s="559"/>
      <c r="AJT17" s="559"/>
      <c r="AJU17" s="560"/>
      <c r="AJV17" s="560"/>
      <c r="AJW17" s="561"/>
      <c r="AJX17" s="560"/>
      <c r="AJY17" s="767"/>
      <c r="AJZ17" s="767"/>
      <c r="AKA17" s="767"/>
      <c r="AKB17" s="767"/>
      <c r="AKC17" s="767"/>
      <c r="AKD17" s="559"/>
      <c r="AKE17" s="559"/>
      <c r="AKF17" s="560"/>
      <c r="AKG17" s="559"/>
      <c r="AKH17" s="559"/>
      <c r="AKI17" s="559"/>
      <c r="AKJ17" s="560"/>
      <c r="AKK17" s="560"/>
      <c r="AKL17" s="561"/>
      <c r="AKM17" s="560"/>
      <c r="AKN17" s="767"/>
      <c r="AKO17" s="767"/>
      <c r="AKP17" s="767"/>
      <c r="AKQ17" s="767"/>
      <c r="AKR17" s="767"/>
      <c r="AKS17" s="559"/>
      <c r="AKT17" s="559"/>
      <c r="AKU17" s="560"/>
      <c r="AKV17" s="559"/>
      <c r="AKW17" s="559"/>
      <c r="AKX17" s="559"/>
      <c r="AKY17" s="560"/>
      <c r="AKZ17" s="560"/>
      <c r="ALA17" s="561"/>
      <c r="ALB17" s="560"/>
      <c r="ALC17" s="767"/>
      <c r="ALD17" s="767"/>
      <c r="ALE17" s="767"/>
      <c r="ALF17" s="767"/>
      <c r="ALG17" s="767"/>
      <c r="ALH17" s="559"/>
      <c r="ALI17" s="559"/>
      <c r="ALJ17" s="560"/>
      <c r="ALK17" s="559"/>
      <c r="ALL17" s="559"/>
      <c r="ALM17" s="559"/>
      <c r="ALN17" s="560"/>
      <c r="ALO17" s="560"/>
      <c r="ALP17" s="561"/>
      <c r="ALQ17" s="560"/>
      <c r="ALR17" s="767"/>
      <c r="ALS17" s="767"/>
      <c r="ALT17" s="767"/>
      <c r="ALU17" s="767"/>
      <c r="ALV17" s="767"/>
      <c r="ALW17" s="559"/>
      <c r="ALX17" s="559"/>
      <c r="ALY17" s="560"/>
      <c r="ALZ17" s="559"/>
      <c r="AMA17" s="559"/>
      <c r="AMB17" s="559"/>
      <c r="AMC17" s="560"/>
      <c r="AMD17" s="560"/>
      <c r="AME17" s="561"/>
      <c r="AMF17" s="560"/>
      <c r="AMG17" s="767"/>
      <c r="AMH17" s="767"/>
      <c r="AMI17" s="767"/>
      <c r="AMJ17" s="767"/>
      <c r="AMK17" s="767"/>
      <c r="AML17" s="559"/>
      <c r="AMM17" s="559"/>
      <c r="AMN17" s="560"/>
      <c r="AMO17" s="559"/>
      <c r="AMP17" s="559"/>
      <c r="AMQ17" s="559"/>
      <c r="AMR17" s="560"/>
      <c r="AMS17" s="560"/>
      <c r="AMT17" s="561"/>
      <c r="AMU17" s="560"/>
      <c r="AMV17" s="767"/>
      <c r="AMW17" s="767"/>
      <c r="AMX17" s="767"/>
      <c r="AMY17" s="767"/>
      <c r="AMZ17" s="767"/>
      <c r="ANA17" s="559"/>
      <c r="ANB17" s="559"/>
      <c r="ANC17" s="560"/>
      <c r="AND17" s="559"/>
      <c r="ANE17" s="559"/>
      <c r="ANF17" s="559"/>
      <c r="ANG17" s="560"/>
      <c r="ANH17" s="560"/>
      <c r="ANI17" s="561"/>
      <c r="ANJ17" s="560"/>
      <c r="ANK17" s="767"/>
      <c r="ANL17" s="767"/>
      <c r="ANM17" s="767"/>
      <c r="ANN17" s="767"/>
      <c r="ANO17" s="767"/>
      <c r="ANP17" s="559"/>
      <c r="ANQ17" s="559"/>
      <c r="ANR17" s="560"/>
      <c r="ANS17" s="559"/>
      <c r="ANT17" s="559"/>
      <c r="ANU17" s="559"/>
      <c r="ANV17" s="560"/>
      <c r="ANW17" s="560"/>
      <c r="ANX17" s="561"/>
      <c r="ANY17" s="560"/>
      <c r="ANZ17" s="767"/>
      <c r="AOA17" s="767"/>
      <c r="AOB17" s="767"/>
      <c r="AOC17" s="767"/>
      <c r="AOD17" s="767"/>
      <c r="AOE17" s="559"/>
      <c r="AOF17" s="559"/>
      <c r="AOG17" s="560"/>
      <c r="AOH17" s="559"/>
      <c r="AOI17" s="559"/>
      <c r="AOJ17" s="559"/>
      <c r="AOK17" s="560"/>
      <c r="AOL17" s="560"/>
      <c r="AOM17" s="561"/>
      <c r="AON17" s="560"/>
      <c r="AOO17" s="767"/>
      <c r="AOP17" s="767"/>
      <c r="AOQ17" s="767"/>
      <c r="AOR17" s="767"/>
      <c r="AOS17" s="767"/>
      <c r="AOT17" s="559"/>
      <c r="AOU17" s="559"/>
      <c r="AOV17" s="560"/>
      <c r="AOW17" s="559"/>
      <c r="AOX17" s="559"/>
      <c r="AOY17" s="559"/>
      <c r="AOZ17" s="560"/>
      <c r="APA17" s="560"/>
      <c r="APB17" s="561"/>
      <c r="APC17" s="560"/>
      <c r="APD17" s="767"/>
      <c r="APE17" s="767"/>
      <c r="APF17" s="767"/>
      <c r="APG17" s="767"/>
      <c r="APH17" s="767"/>
      <c r="API17" s="559"/>
      <c r="APJ17" s="559"/>
      <c r="APK17" s="560"/>
      <c r="APL17" s="559"/>
      <c r="APM17" s="559"/>
      <c r="APN17" s="559"/>
      <c r="APO17" s="560"/>
      <c r="APP17" s="560"/>
      <c r="APQ17" s="561"/>
      <c r="APR17" s="560"/>
      <c r="APS17" s="767"/>
      <c r="APT17" s="767"/>
      <c r="APU17" s="767"/>
      <c r="APV17" s="767"/>
      <c r="APW17" s="767"/>
      <c r="APX17" s="559"/>
      <c r="APY17" s="559"/>
      <c r="APZ17" s="560"/>
      <c r="AQA17" s="559"/>
      <c r="AQB17" s="559"/>
      <c r="AQC17" s="559"/>
      <c r="AQD17" s="560"/>
      <c r="AQE17" s="560"/>
      <c r="AQF17" s="561"/>
      <c r="AQG17" s="560"/>
      <c r="AQH17" s="767"/>
      <c r="AQI17" s="767"/>
      <c r="AQJ17" s="767"/>
      <c r="AQK17" s="767"/>
      <c r="AQL17" s="767"/>
      <c r="AQM17" s="559"/>
      <c r="AQN17" s="559"/>
      <c r="AQO17" s="560"/>
      <c r="AQP17" s="559"/>
      <c r="AQQ17" s="559"/>
      <c r="AQR17" s="559"/>
      <c r="AQS17" s="560"/>
      <c r="AQT17" s="560"/>
      <c r="AQU17" s="561"/>
      <c r="AQV17" s="560"/>
      <c r="AQW17" s="767"/>
      <c r="AQX17" s="767"/>
      <c r="AQY17" s="767"/>
      <c r="AQZ17" s="767"/>
      <c r="ARA17" s="767"/>
      <c r="ARB17" s="559"/>
      <c r="ARC17" s="559"/>
      <c r="ARD17" s="560"/>
      <c r="ARE17" s="559"/>
      <c r="ARF17" s="559"/>
      <c r="ARG17" s="559"/>
      <c r="ARH17" s="560"/>
      <c r="ARI17" s="560"/>
      <c r="ARJ17" s="561"/>
      <c r="ARK17" s="560"/>
      <c r="ARL17" s="767"/>
      <c r="ARM17" s="767"/>
      <c r="ARN17" s="767"/>
      <c r="ARO17" s="767"/>
      <c r="ARP17" s="767"/>
      <c r="ARQ17" s="559"/>
      <c r="ARR17" s="559"/>
      <c r="ARS17" s="560"/>
      <c r="ART17" s="559"/>
      <c r="ARU17" s="559"/>
      <c r="ARV17" s="559"/>
      <c r="ARW17" s="560"/>
      <c r="ARX17" s="560"/>
      <c r="ARY17" s="561"/>
      <c r="ARZ17" s="560"/>
      <c r="ASA17" s="767"/>
      <c r="ASB17" s="767"/>
      <c r="ASC17" s="767"/>
      <c r="ASD17" s="767"/>
      <c r="ASE17" s="767"/>
      <c r="ASF17" s="559"/>
      <c r="ASG17" s="559"/>
      <c r="ASH17" s="560"/>
      <c r="ASI17" s="559"/>
      <c r="ASJ17" s="559"/>
      <c r="ASK17" s="559"/>
      <c r="ASL17" s="560"/>
      <c r="ASM17" s="560"/>
      <c r="ASN17" s="561"/>
      <c r="ASO17" s="560"/>
      <c r="ASP17" s="767"/>
      <c r="ASQ17" s="767"/>
      <c r="ASR17" s="767"/>
      <c r="ASS17" s="767"/>
      <c r="AST17" s="767"/>
      <c r="ASU17" s="559"/>
      <c r="ASV17" s="559"/>
      <c r="ASW17" s="560"/>
      <c r="ASX17" s="559"/>
      <c r="ASY17" s="559"/>
      <c r="ASZ17" s="559"/>
      <c r="ATA17" s="560"/>
      <c r="ATB17" s="560"/>
      <c r="ATC17" s="561"/>
      <c r="ATD17" s="560"/>
      <c r="ATE17" s="767"/>
      <c r="ATF17" s="767"/>
      <c r="ATG17" s="767"/>
      <c r="ATH17" s="767"/>
      <c r="ATI17" s="767"/>
      <c r="ATJ17" s="559"/>
      <c r="ATK17" s="559"/>
      <c r="ATL17" s="560"/>
      <c r="ATM17" s="559"/>
      <c r="ATN17" s="559"/>
      <c r="ATO17" s="559"/>
      <c r="ATP17" s="560"/>
      <c r="ATQ17" s="560"/>
      <c r="ATR17" s="561"/>
      <c r="ATS17" s="560"/>
      <c r="ATT17" s="767"/>
      <c r="ATU17" s="767"/>
      <c r="ATV17" s="767"/>
      <c r="ATW17" s="767"/>
      <c r="ATX17" s="767"/>
      <c r="ATY17" s="559"/>
      <c r="ATZ17" s="559"/>
      <c r="AUA17" s="560"/>
      <c r="AUB17" s="559"/>
      <c r="AUC17" s="559"/>
      <c r="AUD17" s="559"/>
      <c r="AUE17" s="560"/>
      <c r="AUF17" s="560"/>
      <c r="AUG17" s="561"/>
      <c r="AUH17" s="560"/>
      <c r="AUI17" s="767"/>
      <c r="AUJ17" s="767"/>
      <c r="AUK17" s="767"/>
      <c r="AUL17" s="767"/>
      <c r="AUM17" s="767"/>
      <c r="AUN17" s="559"/>
      <c r="AUO17" s="559"/>
      <c r="AUP17" s="560"/>
      <c r="AUQ17" s="559"/>
      <c r="AUR17" s="559"/>
      <c r="AUS17" s="559"/>
      <c r="AUT17" s="560"/>
      <c r="AUU17" s="560"/>
      <c r="AUV17" s="561"/>
      <c r="AUW17" s="560"/>
      <c r="AUX17" s="767"/>
      <c r="AUY17" s="767"/>
      <c r="AUZ17" s="767"/>
      <c r="AVA17" s="767"/>
      <c r="AVB17" s="767"/>
      <c r="AVC17" s="559"/>
      <c r="AVD17" s="559"/>
      <c r="AVE17" s="560"/>
      <c r="AVF17" s="559"/>
      <c r="AVG17" s="559"/>
      <c r="AVH17" s="559"/>
      <c r="AVI17" s="560"/>
      <c r="AVJ17" s="560"/>
      <c r="AVK17" s="561"/>
      <c r="AVL17" s="560"/>
      <c r="AVM17" s="767"/>
      <c r="AVN17" s="767"/>
      <c r="AVO17" s="767"/>
      <c r="AVP17" s="767"/>
      <c r="AVQ17" s="767"/>
      <c r="AVR17" s="559"/>
      <c r="AVS17" s="559"/>
      <c r="AVT17" s="560"/>
      <c r="AVU17" s="559"/>
      <c r="AVV17" s="559"/>
      <c r="AVW17" s="559"/>
      <c r="AVX17" s="560"/>
      <c r="AVY17" s="560"/>
      <c r="AVZ17" s="561"/>
      <c r="AWA17" s="560"/>
      <c r="AWB17" s="767"/>
      <c r="AWC17" s="767"/>
      <c r="AWD17" s="767"/>
      <c r="AWE17" s="767"/>
      <c r="AWF17" s="767"/>
      <c r="AWG17" s="559"/>
      <c r="AWH17" s="559"/>
      <c r="AWI17" s="560"/>
      <c r="AWJ17" s="559"/>
      <c r="AWK17" s="559"/>
      <c r="AWL17" s="559"/>
      <c r="AWM17" s="560"/>
      <c r="AWN17" s="560"/>
      <c r="AWO17" s="561"/>
      <c r="AWP17" s="560"/>
      <c r="AWQ17" s="767"/>
      <c r="AWR17" s="767"/>
      <c r="AWS17" s="767"/>
      <c r="AWT17" s="767"/>
      <c r="AWU17" s="767"/>
      <c r="AWV17" s="559"/>
      <c r="AWW17" s="559"/>
      <c r="AWX17" s="560"/>
      <c r="AWY17" s="559"/>
      <c r="AWZ17" s="559"/>
      <c r="AXA17" s="559"/>
      <c r="AXB17" s="560"/>
      <c r="AXC17" s="560"/>
      <c r="AXD17" s="561"/>
      <c r="AXE17" s="560"/>
      <c r="AXF17" s="767"/>
      <c r="AXG17" s="767"/>
      <c r="AXH17" s="767"/>
      <c r="AXI17" s="767"/>
      <c r="AXJ17" s="767"/>
      <c r="AXK17" s="559"/>
      <c r="AXL17" s="559"/>
      <c r="AXM17" s="560"/>
      <c r="AXN17" s="559"/>
      <c r="AXO17" s="559"/>
      <c r="AXP17" s="559"/>
      <c r="AXQ17" s="560"/>
      <c r="AXR17" s="560"/>
      <c r="AXS17" s="561"/>
      <c r="AXT17" s="560"/>
      <c r="AXU17" s="767"/>
      <c r="AXV17" s="767"/>
      <c r="AXW17" s="767"/>
      <c r="AXX17" s="767"/>
      <c r="AXY17" s="767"/>
      <c r="AXZ17" s="559"/>
      <c r="AYA17" s="559"/>
      <c r="AYB17" s="560"/>
      <c r="AYC17" s="559"/>
      <c r="AYD17" s="559"/>
      <c r="AYE17" s="559"/>
      <c r="AYF17" s="560"/>
      <c r="AYG17" s="560"/>
      <c r="AYH17" s="561"/>
      <c r="AYI17" s="560"/>
      <c r="AYJ17" s="767"/>
      <c r="AYK17" s="767"/>
      <c r="AYL17" s="767"/>
      <c r="AYM17" s="767"/>
      <c r="AYN17" s="767"/>
      <c r="AYO17" s="559"/>
      <c r="AYP17" s="559"/>
      <c r="AYQ17" s="560"/>
      <c r="AYR17" s="559"/>
      <c r="AYS17" s="559"/>
      <c r="AYT17" s="559"/>
      <c r="AYU17" s="560"/>
      <c r="AYV17" s="560"/>
      <c r="AYW17" s="561"/>
      <c r="AYX17" s="560"/>
      <c r="AYY17" s="767"/>
      <c r="AYZ17" s="767"/>
      <c r="AZA17" s="767"/>
      <c r="AZB17" s="767"/>
      <c r="AZC17" s="767"/>
      <c r="AZD17" s="559"/>
      <c r="AZE17" s="559"/>
      <c r="AZF17" s="560"/>
      <c r="AZG17" s="559"/>
      <c r="AZH17" s="559"/>
      <c r="AZI17" s="559"/>
      <c r="AZJ17" s="560"/>
      <c r="AZK17" s="560"/>
      <c r="AZL17" s="561"/>
      <c r="AZM17" s="560"/>
      <c r="AZN17" s="767"/>
      <c r="AZO17" s="767"/>
      <c r="AZP17" s="767"/>
      <c r="AZQ17" s="767"/>
      <c r="AZR17" s="767"/>
      <c r="AZS17" s="559"/>
      <c r="AZT17" s="559"/>
      <c r="AZU17" s="560"/>
      <c r="AZV17" s="559"/>
      <c r="AZW17" s="559"/>
      <c r="AZX17" s="559"/>
      <c r="AZY17" s="560"/>
      <c r="AZZ17" s="560"/>
      <c r="BAA17" s="561"/>
      <c r="BAB17" s="560"/>
      <c r="BAC17" s="767"/>
      <c r="BAD17" s="767"/>
      <c r="BAE17" s="767"/>
      <c r="BAF17" s="767"/>
      <c r="BAG17" s="767"/>
      <c r="BAH17" s="559"/>
      <c r="BAI17" s="559"/>
      <c r="BAJ17" s="560"/>
      <c r="BAK17" s="559"/>
      <c r="BAL17" s="559"/>
      <c r="BAM17" s="559"/>
      <c r="BAN17" s="560"/>
      <c r="BAO17" s="560"/>
      <c r="BAP17" s="561"/>
      <c r="BAQ17" s="560"/>
      <c r="BAR17" s="767"/>
      <c r="BAS17" s="767"/>
      <c r="BAT17" s="767"/>
      <c r="BAU17" s="767"/>
      <c r="BAV17" s="767"/>
      <c r="BAW17" s="559"/>
      <c r="BAX17" s="559"/>
      <c r="BAY17" s="560"/>
      <c r="BAZ17" s="559"/>
      <c r="BBA17" s="559"/>
      <c r="BBB17" s="559"/>
      <c r="BBC17" s="560"/>
      <c r="BBD17" s="560"/>
      <c r="BBE17" s="561"/>
      <c r="BBF17" s="560"/>
      <c r="BBG17" s="767"/>
      <c r="BBH17" s="767"/>
      <c r="BBI17" s="767"/>
      <c r="BBJ17" s="767"/>
      <c r="BBK17" s="767"/>
      <c r="BBL17" s="559"/>
      <c r="BBM17" s="559"/>
      <c r="BBN17" s="560"/>
      <c r="BBO17" s="559"/>
      <c r="BBP17" s="559"/>
      <c r="BBQ17" s="559"/>
      <c r="BBR17" s="560"/>
      <c r="BBS17" s="560"/>
      <c r="BBT17" s="561"/>
      <c r="BBU17" s="560"/>
      <c r="BBV17" s="767"/>
      <c r="BBW17" s="767"/>
      <c r="BBX17" s="767"/>
      <c r="BBY17" s="767"/>
      <c r="BBZ17" s="767"/>
      <c r="BCA17" s="559"/>
      <c r="BCB17" s="559"/>
      <c r="BCC17" s="560"/>
      <c r="BCD17" s="559"/>
      <c r="BCE17" s="559"/>
      <c r="BCF17" s="559"/>
      <c r="BCG17" s="560"/>
      <c r="BCH17" s="560"/>
      <c r="BCI17" s="561"/>
      <c r="BCJ17" s="560"/>
      <c r="BCK17" s="767"/>
      <c r="BCL17" s="767"/>
      <c r="BCM17" s="767"/>
      <c r="BCN17" s="767"/>
      <c r="BCO17" s="767"/>
      <c r="BCP17" s="559"/>
      <c r="BCQ17" s="559"/>
      <c r="BCR17" s="560"/>
      <c r="BCS17" s="559"/>
      <c r="BCT17" s="559"/>
      <c r="BCU17" s="559"/>
      <c r="BCV17" s="560"/>
      <c r="BCW17" s="560"/>
      <c r="BCX17" s="561"/>
      <c r="BCY17" s="560"/>
      <c r="BCZ17" s="767"/>
      <c r="BDA17" s="767"/>
      <c r="BDB17" s="767"/>
      <c r="BDC17" s="767"/>
      <c r="BDD17" s="767"/>
      <c r="BDE17" s="559"/>
      <c r="BDF17" s="559"/>
      <c r="BDG17" s="560"/>
      <c r="BDH17" s="559"/>
      <c r="BDI17" s="559"/>
      <c r="BDJ17" s="559"/>
      <c r="BDK17" s="560"/>
      <c r="BDL17" s="560"/>
      <c r="BDM17" s="561"/>
      <c r="BDN17" s="560"/>
      <c r="BDO17" s="767"/>
      <c r="BDP17" s="767"/>
      <c r="BDQ17" s="767"/>
      <c r="BDR17" s="767"/>
      <c r="BDS17" s="767"/>
      <c r="BDT17" s="559"/>
      <c r="BDU17" s="559"/>
      <c r="BDV17" s="560"/>
      <c r="BDW17" s="559"/>
      <c r="BDX17" s="559"/>
      <c r="BDY17" s="559"/>
      <c r="BDZ17" s="560"/>
      <c r="BEA17" s="560"/>
      <c r="BEB17" s="561"/>
      <c r="BEC17" s="560"/>
      <c r="BED17" s="767"/>
      <c r="BEE17" s="767"/>
      <c r="BEF17" s="767"/>
      <c r="BEG17" s="767"/>
      <c r="BEH17" s="767"/>
      <c r="BEI17" s="559"/>
      <c r="BEJ17" s="559"/>
      <c r="BEK17" s="560"/>
      <c r="BEL17" s="559"/>
      <c r="BEM17" s="559"/>
      <c r="BEN17" s="559"/>
      <c r="BEO17" s="560"/>
      <c r="BEP17" s="560"/>
      <c r="BEQ17" s="561"/>
      <c r="BER17" s="560"/>
      <c r="BES17" s="767"/>
      <c r="BET17" s="767"/>
      <c r="BEU17" s="767"/>
      <c r="BEV17" s="767"/>
      <c r="BEW17" s="767"/>
      <c r="BEX17" s="559"/>
      <c r="BEY17" s="559"/>
      <c r="BEZ17" s="560"/>
      <c r="BFA17" s="559"/>
      <c r="BFB17" s="559"/>
      <c r="BFC17" s="559"/>
      <c r="BFD17" s="560"/>
      <c r="BFE17" s="560"/>
      <c r="BFF17" s="561"/>
      <c r="BFG17" s="560"/>
      <c r="BFH17" s="767"/>
      <c r="BFI17" s="767"/>
      <c r="BFJ17" s="767"/>
      <c r="BFK17" s="767"/>
      <c r="BFL17" s="767"/>
      <c r="BFM17" s="559"/>
      <c r="BFN17" s="559"/>
      <c r="BFO17" s="560"/>
      <c r="BFP17" s="559"/>
      <c r="BFQ17" s="559"/>
      <c r="BFR17" s="559"/>
      <c r="BFS17" s="560"/>
      <c r="BFT17" s="560"/>
      <c r="BFU17" s="561"/>
      <c r="BFV17" s="560"/>
      <c r="BFW17" s="767"/>
      <c r="BFX17" s="767"/>
      <c r="BFY17" s="767"/>
      <c r="BFZ17" s="767"/>
      <c r="BGA17" s="767"/>
      <c r="BGB17" s="559"/>
      <c r="BGC17" s="559"/>
      <c r="BGD17" s="560"/>
      <c r="BGE17" s="559"/>
      <c r="BGF17" s="559"/>
      <c r="BGG17" s="559"/>
      <c r="BGH17" s="560"/>
      <c r="BGI17" s="560"/>
      <c r="BGJ17" s="561"/>
      <c r="BGK17" s="560"/>
      <c r="BGL17" s="767"/>
      <c r="BGM17" s="767"/>
      <c r="BGN17" s="767"/>
      <c r="BGO17" s="767"/>
      <c r="BGP17" s="767"/>
      <c r="BGQ17" s="559"/>
      <c r="BGR17" s="559"/>
      <c r="BGS17" s="560"/>
      <c r="BGT17" s="559"/>
      <c r="BGU17" s="559"/>
      <c r="BGV17" s="559"/>
      <c r="BGW17" s="560"/>
      <c r="BGX17" s="560"/>
      <c r="BGY17" s="561"/>
      <c r="BGZ17" s="560"/>
      <c r="BHA17" s="767"/>
      <c r="BHB17" s="767"/>
      <c r="BHC17" s="767"/>
      <c r="BHD17" s="767"/>
      <c r="BHE17" s="767"/>
      <c r="BHF17" s="559"/>
      <c r="BHG17" s="559"/>
      <c r="BHH17" s="560"/>
      <c r="BHI17" s="559"/>
      <c r="BHJ17" s="559"/>
      <c r="BHK17" s="559"/>
      <c r="BHL17" s="560"/>
      <c r="BHM17" s="560"/>
      <c r="BHN17" s="561"/>
      <c r="BHO17" s="560"/>
      <c r="BHP17" s="767"/>
      <c r="BHQ17" s="767"/>
      <c r="BHR17" s="767"/>
      <c r="BHS17" s="767"/>
      <c r="BHT17" s="767"/>
      <c r="BHU17" s="559"/>
      <c r="BHV17" s="559"/>
      <c r="BHW17" s="560"/>
      <c r="BHX17" s="559"/>
      <c r="BHY17" s="559"/>
      <c r="BHZ17" s="559"/>
      <c r="BIA17" s="560"/>
      <c r="BIB17" s="560"/>
      <c r="BIC17" s="561"/>
      <c r="BID17" s="560"/>
      <c r="BIE17" s="767"/>
      <c r="BIF17" s="767"/>
      <c r="BIG17" s="767"/>
      <c r="BIH17" s="767"/>
      <c r="BII17" s="767"/>
      <c r="BIJ17" s="559"/>
      <c r="BIK17" s="559"/>
      <c r="BIL17" s="560"/>
      <c r="BIM17" s="559"/>
      <c r="BIN17" s="559"/>
      <c r="BIO17" s="559"/>
      <c r="BIP17" s="560"/>
      <c r="BIQ17" s="560"/>
      <c r="BIR17" s="561"/>
      <c r="BIS17" s="560"/>
      <c r="BIT17" s="767"/>
      <c r="BIU17" s="767"/>
      <c r="BIV17" s="767"/>
      <c r="BIW17" s="767"/>
      <c r="BIX17" s="767"/>
      <c r="BIY17" s="559"/>
      <c r="BIZ17" s="559"/>
      <c r="BJA17" s="560"/>
      <c r="BJB17" s="559"/>
      <c r="BJC17" s="559"/>
      <c r="BJD17" s="559"/>
      <c r="BJE17" s="560"/>
      <c r="BJF17" s="560"/>
      <c r="BJG17" s="561"/>
      <c r="BJH17" s="560"/>
      <c r="BJI17" s="767"/>
      <c r="BJJ17" s="767"/>
      <c r="BJK17" s="767"/>
      <c r="BJL17" s="767"/>
      <c r="BJM17" s="767"/>
      <c r="BJN17" s="559"/>
      <c r="BJO17" s="559"/>
      <c r="BJP17" s="560"/>
      <c r="BJQ17" s="559"/>
      <c r="BJR17" s="559"/>
      <c r="BJS17" s="559"/>
      <c r="BJT17" s="560"/>
      <c r="BJU17" s="560"/>
      <c r="BJV17" s="561"/>
      <c r="BJW17" s="560"/>
      <c r="BJX17" s="767"/>
      <c r="BJY17" s="767"/>
      <c r="BJZ17" s="767"/>
      <c r="BKA17" s="767"/>
      <c r="BKB17" s="767"/>
      <c r="BKC17" s="559"/>
      <c r="BKD17" s="559"/>
      <c r="BKE17" s="560"/>
      <c r="BKF17" s="559"/>
      <c r="BKG17" s="559"/>
      <c r="BKH17" s="559"/>
      <c r="BKI17" s="560"/>
      <c r="BKJ17" s="560"/>
      <c r="BKK17" s="561"/>
      <c r="BKL17" s="560"/>
      <c r="BKM17" s="767"/>
      <c r="BKN17" s="767"/>
      <c r="BKO17" s="767"/>
      <c r="BKP17" s="767"/>
      <c r="BKQ17" s="767"/>
      <c r="BKR17" s="559"/>
      <c r="BKS17" s="559"/>
      <c r="BKT17" s="560"/>
      <c r="BKU17" s="559"/>
      <c r="BKV17" s="559"/>
      <c r="BKW17" s="559"/>
      <c r="BKX17" s="560"/>
      <c r="BKY17" s="560"/>
      <c r="BKZ17" s="561"/>
      <c r="BLA17" s="560"/>
      <c r="BLB17" s="767"/>
      <c r="BLC17" s="767"/>
      <c r="BLD17" s="767"/>
      <c r="BLE17" s="767"/>
      <c r="BLF17" s="767"/>
      <c r="BLG17" s="559"/>
      <c r="BLH17" s="559"/>
      <c r="BLI17" s="560"/>
      <c r="BLJ17" s="559"/>
      <c r="BLK17" s="559"/>
      <c r="BLL17" s="559"/>
      <c r="BLM17" s="560"/>
      <c r="BLN17" s="560"/>
      <c r="BLO17" s="561"/>
      <c r="BLP17" s="560"/>
      <c r="BLQ17" s="767"/>
      <c r="BLR17" s="767"/>
      <c r="BLS17" s="767"/>
      <c r="BLT17" s="767"/>
      <c r="BLU17" s="767"/>
      <c r="BLV17" s="559"/>
      <c r="BLW17" s="559"/>
      <c r="BLX17" s="560"/>
      <c r="BLY17" s="559"/>
      <c r="BLZ17" s="559"/>
      <c r="BMA17" s="559"/>
      <c r="BMB17" s="560"/>
      <c r="BMC17" s="560"/>
      <c r="BMD17" s="561"/>
      <c r="BME17" s="560"/>
      <c r="BMF17" s="767"/>
      <c r="BMG17" s="767"/>
      <c r="BMH17" s="767"/>
      <c r="BMI17" s="767"/>
      <c r="BMJ17" s="767"/>
      <c r="BMK17" s="559"/>
      <c r="BML17" s="559"/>
      <c r="BMM17" s="560"/>
      <c r="BMN17" s="559"/>
      <c r="BMO17" s="559"/>
      <c r="BMP17" s="559"/>
      <c r="BMQ17" s="560"/>
      <c r="BMR17" s="560"/>
      <c r="BMS17" s="561"/>
      <c r="BMT17" s="560"/>
      <c r="BMU17" s="767"/>
      <c r="BMV17" s="767"/>
      <c r="BMW17" s="767"/>
      <c r="BMX17" s="767"/>
      <c r="BMY17" s="767"/>
      <c r="BMZ17" s="559"/>
      <c r="BNA17" s="559"/>
      <c r="BNB17" s="560"/>
      <c r="BNC17" s="559"/>
      <c r="BND17" s="559"/>
      <c r="BNE17" s="559"/>
      <c r="BNF17" s="560"/>
      <c r="BNG17" s="560"/>
      <c r="BNH17" s="561"/>
      <c r="BNI17" s="560"/>
      <c r="BNJ17" s="767"/>
      <c r="BNK17" s="767"/>
      <c r="BNL17" s="767"/>
      <c r="BNM17" s="767"/>
      <c r="BNN17" s="767"/>
      <c r="BNO17" s="559"/>
      <c r="BNP17" s="559"/>
      <c r="BNQ17" s="560"/>
      <c r="BNR17" s="559"/>
      <c r="BNS17" s="559"/>
      <c r="BNT17" s="559"/>
      <c r="BNU17" s="560"/>
      <c r="BNV17" s="560"/>
      <c r="BNW17" s="561"/>
      <c r="BNX17" s="560"/>
      <c r="BNY17" s="767"/>
      <c r="BNZ17" s="767"/>
      <c r="BOA17" s="767"/>
      <c r="BOB17" s="767"/>
      <c r="BOC17" s="767"/>
      <c r="BOD17" s="559"/>
      <c r="BOE17" s="559"/>
      <c r="BOF17" s="560"/>
      <c r="BOG17" s="559"/>
      <c r="BOH17" s="559"/>
      <c r="BOI17" s="559"/>
      <c r="BOJ17" s="560"/>
      <c r="BOK17" s="560"/>
      <c r="BOL17" s="561"/>
      <c r="BOM17" s="560"/>
      <c r="BON17" s="767"/>
      <c r="BOO17" s="767"/>
      <c r="BOP17" s="767"/>
      <c r="BOQ17" s="767"/>
      <c r="BOR17" s="767"/>
      <c r="BOS17" s="559"/>
      <c r="BOT17" s="559"/>
      <c r="BOU17" s="560"/>
      <c r="BOV17" s="559"/>
      <c r="BOW17" s="559"/>
      <c r="BOX17" s="559"/>
      <c r="BOY17" s="560"/>
      <c r="BOZ17" s="560"/>
      <c r="BPA17" s="561"/>
      <c r="BPB17" s="560"/>
      <c r="BPC17" s="767"/>
      <c r="BPD17" s="767"/>
      <c r="BPE17" s="767"/>
      <c r="BPF17" s="767"/>
      <c r="BPG17" s="767"/>
      <c r="BPH17" s="559"/>
      <c r="BPI17" s="559"/>
      <c r="BPJ17" s="560"/>
      <c r="BPK17" s="559"/>
      <c r="BPL17" s="559"/>
      <c r="BPM17" s="559"/>
      <c r="BPN17" s="560"/>
      <c r="BPO17" s="560"/>
      <c r="BPP17" s="561"/>
      <c r="BPQ17" s="560"/>
      <c r="BPR17" s="767"/>
      <c r="BPS17" s="767"/>
      <c r="BPT17" s="767"/>
      <c r="BPU17" s="767"/>
      <c r="BPV17" s="767"/>
      <c r="BPW17" s="559"/>
      <c r="BPX17" s="559"/>
      <c r="BPY17" s="560"/>
      <c r="BPZ17" s="559"/>
      <c r="BQA17" s="559"/>
      <c r="BQB17" s="559"/>
      <c r="BQC17" s="560"/>
      <c r="BQD17" s="560"/>
      <c r="BQE17" s="561"/>
      <c r="BQF17" s="560"/>
      <c r="BQG17" s="767"/>
      <c r="BQH17" s="767"/>
      <c r="BQI17" s="767"/>
      <c r="BQJ17" s="767"/>
      <c r="BQK17" s="767"/>
      <c r="BQL17" s="559"/>
      <c r="BQM17" s="559"/>
      <c r="BQN17" s="560"/>
      <c r="BQO17" s="559"/>
      <c r="BQP17" s="559"/>
      <c r="BQQ17" s="559"/>
      <c r="BQR17" s="560"/>
      <c r="BQS17" s="560"/>
      <c r="BQT17" s="561"/>
      <c r="BQU17" s="560"/>
      <c r="BQV17" s="767"/>
      <c r="BQW17" s="767"/>
      <c r="BQX17" s="767"/>
      <c r="BQY17" s="767"/>
      <c r="BQZ17" s="767"/>
      <c r="BRA17" s="559"/>
      <c r="BRB17" s="559"/>
      <c r="BRC17" s="560"/>
      <c r="BRD17" s="559"/>
      <c r="BRE17" s="559"/>
      <c r="BRF17" s="559"/>
      <c r="BRG17" s="560"/>
      <c r="BRH17" s="560"/>
      <c r="BRI17" s="561"/>
      <c r="BRJ17" s="560"/>
      <c r="BRK17" s="767"/>
      <c r="BRL17" s="767"/>
      <c r="BRM17" s="767"/>
      <c r="BRN17" s="767"/>
      <c r="BRO17" s="767"/>
      <c r="BRP17" s="559"/>
      <c r="BRQ17" s="559"/>
      <c r="BRR17" s="560"/>
      <c r="BRS17" s="559"/>
      <c r="BRT17" s="559"/>
      <c r="BRU17" s="559"/>
      <c r="BRV17" s="560"/>
      <c r="BRW17" s="560"/>
      <c r="BRX17" s="561"/>
      <c r="BRY17" s="560"/>
      <c r="BRZ17" s="767"/>
      <c r="BSA17" s="767"/>
      <c r="BSB17" s="767"/>
      <c r="BSC17" s="767"/>
      <c r="BSD17" s="767"/>
      <c r="BSE17" s="559"/>
      <c r="BSF17" s="559"/>
      <c r="BSG17" s="560"/>
      <c r="BSH17" s="559"/>
      <c r="BSI17" s="559"/>
      <c r="BSJ17" s="559"/>
      <c r="BSK17" s="560"/>
      <c r="BSL17" s="560"/>
      <c r="BSM17" s="561"/>
      <c r="BSN17" s="560"/>
      <c r="BSO17" s="767"/>
      <c r="BSP17" s="767"/>
      <c r="BSQ17" s="767"/>
      <c r="BSR17" s="767"/>
      <c r="BSS17" s="767"/>
      <c r="BST17" s="559"/>
      <c r="BSU17" s="559"/>
      <c r="BSV17" s="560"/>
      <c r="BSW17" s="559"/>
      <c r="BSX17" s="559"/>
      <c r="BSY17" s="559"/>
      <c r="BSZ17" s="560"/>
      <c r="BTA17" s="560"/>
      <c r="BTB17" s="561"/>
      <c r="BTC17" s="560"/>
      <c r="BTD17" s="767"/>
      <c r="BTE17" s="767"/>
      <c r="BTF17" s="767"/>
      <c r="BTG17" s="767"/>
      <c r="BTH17" s="767"/>
      <c r="BTI17" s="559"/>
      <c r="BTJ17" s="559"/>
      <c r="BTK17" s="560"/>
      <c r="BTL17" s="559"/>
      <c r="BTM17" s="559"/>
      <c r="BTN17" s="559"/>
      <c r="BTO17" s="560"/>
      <c r="BTP17" s="560"/>
      <c r="BTQ17" s="561"/>
      <c r="BTR17" s="560"/>
      <c r="BTS17" s="767"/>
      <c r="BTT17" s="767"/>
      <c r="BTU17" s="767"/>
      <c r="BTV17" s="767"/>
      <c r="BTW17" s="767"/>
      <c r="BTX17" s="559"/>
      <c r="BTY17" s="559"/>
      <c r="BTZ17" s="560"/>
      <c r="BUA17" s="559"/>
      <c r="BUB17" s="559"/>
      <c r="BUC17" s="559"/>
      <c r="BUD17" s="560"/>
      <c r="BUE17" s="560"/>
      <c r="BUF17" s="561"/>
      <c r="BUG17" s="560"/>
      <c r="BUH17" s="767"/>
      <c r="BUI17" s="767"/>
      <c r="BUJ17" s="767"/>
      <c r="BUK17" s="767"/>
      <c r="BUL17" s="767"/>
      <c r="BUM17" s="559"/>
      <c r="BUN17" s="559"/>
      <c r="BUO17" s="560"/>
      <c r="BUP17" s="559"/>
      <c r="BUQ17" s="559"/>
      <c r="BUR17" s="559"/>
      <c r="BUS17" s="560"/>
      <c r="BUT17" s="560"/>
      <c r="BUU17" s="561"/>
      <c r="BUV17" s="560"/>
      <c r="BUW17" s="767"/>
      <c r="BUX17" s="767"/>
      <c r="BUY17" s="767"/>
      <c r="BUZ17" s="767"/>
      <c r="BVA17" s="767"/>
      <c r="BVB17" s="559"/>
      <c r="BVC17" s="559"/>
      <c r="BVD17" s="560"/>
      <c r="BVE17" s="559"/>
      <c r="BVF17" s="559"/>
      <c r="BVG17" s="559"/>
      <c r="BVH17" s="560"/>
      <c r="BVI17" s="560"/>
      <c r="BVJ17" s="561"/>
      <c r="BVK17" s="560"/>
      <c r="BVL17" s="767"/>
      <c r="BVM17" s="767"/>
      <c r="BVN17" s="767"/>
      <c r="BVO17" s="767"/>
      <c r="BVP17" s="767"/>
      <c r="BVQ17" s="559"/>
      <c r="BVR17" s="559"/>
      <c r="BVS17" s="560"/>
      <c r="BVT17" s="559"/>
      <c r="BVU17" s="559"/>
      <c r="BVV17" s="559"/>
      <c r="BVW17" s="560"/>
      <c r="BVX17" s="560"/>
      <c r="BVY17" s="561"/>
      <c r="BVZ17" s="560"/>
      <c r="BWA17" s="767"/>
      <c r="BWB17" s="767"/>
      <c r="BWC17" s="767"/>
      <c r="BWD17" s="767"/>
      <c r="BWE17" s="767"/>
      <c r="BWF17" s="559"/>
      <c r="BWG17" s="559"/>
      <c r="BWH17" s="560"/>
      <c r="BWI17" s="559"/>
      <c r="BWJ17" s="559"/>
      <c r="BWK17" s="559"/>
      <c r="BWL17" s="560"/>
      <c r="BWM17" s="560"/>
      <c r="BWN17" s="561"/>
      <c r="BWO17" s="560"/>
      <c r="BWP17" s="767"/>
      <c r="BWQ17" s="767"/>
      <c r="BWR17" s="767"/>
      <c r="BWS17" s="767"/>
      <c r="BWT17" s="767"/>
      <c r="BWU17" s="559"/>
      <c r="BWV17" s="559"/>
      <c r="BWW17" s="560"/>
      <c r="BWX17" s="559"/>
      <c r="BWY17" s="559"/>
      <c r="BWZ17" s="559"/>
      <c r="BXA17" s="560"/>
      <c r="BXB17" s="560"/>
      <c r="BXC17" s="561"/>
      <c r="BXD17" s="560"/>
      <c r="BXE17" s="767"/>
      <c r="BXF17" s="767"/>
      <c r="BXG17" s="767"/>
      <c r="BXH17" s="767"/>
      <c r="BXI17" s="767"/>
      <c r="BXJ17" s="559"/>
      <c r="BXK17" s="559"/>
      <c r="BXL17" s="560"/>
      <c r="BXM17" s="559"/>
      <c r="BXN17" s="559"/>
      <c r="BXO17" s="559"/>
      <c r="BXP17" s="560"/>
      <c r="BXQ17" s="560"/>
      <c r="BXR17" s="561"/>
      <c r="BXS17" s="560"/>
      <c r="BXT17" s="767"/>
      <c r="BXU17" s="767"/>
      <c r="BXV17" s="767"/>
      <c r="BXW17" s="767"/>
      <c r="BXX17" s="767"/>
      <c r="BXY17" s="559"/>
      <c r="BXZ17" s="559"/>
      <c r="BYA17" s="560"/>
      <c r="BYB17" s="559"/>
      <c r="BYC17" s="559"/>
      <c r="BYD17" s="559"/>
      <c r="BYE17" s="560"/>
      <c r="BYF17" s="560"/>
      <c r="BYG17" s="561"/>
      <c r="BYH17" s="560"/>
      <c r="BYI17" s="767"/>
      <c r="BYJ17" s="767"/>
      <c r="BYK17" s="767"/>
      <c r="BYL17" s="767"/>
      <c r="BYM17" s="767"/>
      <c r="BYN17" s="559"/>
      <c r="BYO17" s="559"/>
      <c r="BYP17" s="560"/>
      <c r="BYQ17" s="559"/>
      <c r="BYR17" s="559"/>
      <c r="BYS17" s="559"/>
      <c r="BYT17" s="560"/>
      <c r="BYU17" s="560"/>
      <c r="BYV17" s="561"/>
      <c r="BYW17" s="560"/>
      <c r="BYX17" s="767"/>
      <c r="BYY17" s="767"/>
      <c r="BYZ17" s="767"/>
      <c r="BZA17" s="767"/>
      <c r="BZB17" s="767"/>
      <c r="BZC17" s="559"/>
      <c r="BZD17" s="559"/>
      <c r="BZE17" s="560"/>
      <c r="BZF17" s="559"/>
      <c r="BZG17" s="559"/>
      <c r="BZH17" s="559"/>
      <c r="BZI17" s="560"/>
      <c r="BZJ17" s="560"/>
      <c r="BZK17" s="561"/>
      <c r="BZL17" s="560"/>
      <c r="BZM17" s="767"/>
      <c r="BZN17" s="767"/>
      <c r="BZO17" s="767"/>
      <c r="BZP17" s="767"/>
      <c r="BZQ17" s="767"/>
      <c r="BZR17" s="559"/>
      <c r="BZS17" s="559"/>
      <c r="BZT17" s="560"/>
      <c r="BZU17" s="559"/>
      <c r="BZV17" s="559"/>
      <c r="BZW17" s="559"/>
      <c r="BZX17" s="560"/>
      <c r="BZY17" s="560"/>
      <c r="BZZ17" s="561"/>
      <c r="CAA17" s="560"/>
      <c r="CAB17" s="767"/>
      <c r="CAC17" s="767"/>
      <c r="CAD17" s="767"/>
      <c r="CAE17" s="767"/>
      <c r="CAF17" s="767"/>
      <c r="CAG17" s="559"/>
      <c r="CAH17" s="559"/>
      <c r="CAI17" s="560"/>
      <c r="CAJ17" s="559"/>
      <c r="CAK17" s="559"/>
      <c r="CAL17" s="559"/>
      <c r="CAM17" s="560"/>
      <c r="CAN17" s="560"/>
      <c r="CAO17" s="561"/>
      <c r="CAP17" s="560"/>
      <c r="CAQ17" s="767"/>
      <c r="CAR17" s="767"/>
      <c r="CAS17" s="767"/>
      <c r="CAT17" s="767"/>
      <c r="CAU17" s="767"/>
      <c r="CAV17" s="559"/>
      <c r="CAW17" s="559"/>
      <c r="CAX17" s="560"/>
      <c r="CAY17" s="559"/>
      <c r="CAZ17" s="559"/>
      <c r="CBA17" s="559"/>
      <c r="CBB17" s="560"/>
      <c r="CBC17" s="560"/>
      <c r="CBD17" s="561"/>
      <c r="CBE17" s="560"/>
      <c r="CBF17" s="767"/>
      <c r="CBG17" s="767"/>
      <c r="CBH17" s="767"/>
      <c r="CBI17" s="767"/>
      <c r="CBJ17" s="767"/>
      <c r="CBK17" s="559"/>
      <c r="CBL17" s="559"/>
      <c r="CBM17" s="560"/>
      <c r="CBN17" s="559"/>
      <c r="CBO17" s="559"/>
      <c r="CBP17" s="559"/>
      <c r="CBQ17" s="560"/>
      <c r="CBR17" s="560"/>
      <c r="CBS17" s="561"/>
      <c r="CBT17" s="560"/>
      <c r="CBU17" s="767"/>
      <c r="CBV17" s="767"/>
      <c r="CBW17" s="767"/>
      <c r="CBX17" s="767"/>
      <c r="CBY17" s="767"/>
      <c r="CBZ17" s="559"/>
      <c r="CCA17" s="559"/>
      <c r="CCB17" s="560"/>
      <c r="CCC17" s="559"/>
      <c r="CCD17" s="559"/>
      <c r="CCE17" s="559"/>
      <c r="CCF17" s="560"/>
      <c r="CCG17" s="560"/>
      <c r="CCH17" s="561"/>
      <c r="CCI17" s="560"/>
      <c r="CCJ17" s="767"/>
      <c r="CCK17" s="767"/>
      <c r="CCL17" s="767"/>
      <c r="CCM17" s="767"/>
      <c r="CCN17" s="767"/>
      <c r="CCO17" s="559"/>
      <c r="CCP17" s="559"/>
      <c r="CCQ17" s="560"/>
      <c r="CCR17" s="559"/>
      <c r="CCS17" s="559"/>
      <c r="CCT17" s="559"/>
      <c r="CCU17" s="560"/>
      <c r="CCV17" s="560"/>
      <c r="CCW17" s="561"/>
      <c r="CCX17" s="560"/>
      <c r="CCY17" s="767"/>
      <c r="CCZ17" s="767"/>
      <c r="CDA17" s="767"/>
      <c r="CDB17" s="767"/>
      <c r="CDC17" s="767"/>
      <c r="CDD17" s="559"/>
      <c r="CDE17" s="559"/>
      <c r="CDF17" s="560"/>
      <c r="CDG17" s="559"/>
      <c r="CDH17" s="559"/>
      <c r="CDI17" s="559"/>
      <c r="CDJ17" s="560"/>
      <c r="CDK17" s="560"/>
      <c r="CDL17" s="561"/>
      <c r="CDM17" s="560"/>
      <c r="CDN17" s="767"/>
      <c r="CDO17" s="767"/>
      <c r="CDP17" s="767"/>
      <c r="CDQ17" s="767"/>
      <c r="CDR17" s="767"/>
      <c r="CDS17" s="559"/>
      <c r="CDT17" s="559"/>
      <c r="CDU17" s="560"/>
      <c r="CDV17" s="559"/>
      <c r="CDW17" s="559"/>
      <c r="CDX17" s="559"/>
      <c r="CDY17" s="560"/>
      <c r="CDZ17" s="560"/>
      <c r="CEA17" s="561"/>
      <c r="CEB17" s="560"/>
      <c r="CEC17" s="767"/>
      <c r="CED17" s="767"/>
      <c r="CEE17" s="767"/>
      <c r="CEF17" s="767"/>
      <c r="CEG17" s="767"/>
      <c r="CEH17" s="559"/>
      <c r="CEI17" s="559"/>
      <c r="CEJ17" s="560"/>
      <c r="CEK17" s="559"/>
      <c r="CEL17" s="559"/>
      <c r="CEM17" s="559"/>
      <c r="CEN17" s="560"/>
      <c r="CEO17" s="560"/>
      <c r="CEP17" s="561"/>
      <c r="CEQ17" s="560"/>
      <c r="CER17" s="767"/>
      <c r="CES17" s="767"/>
      <c r="CET17" s="767"/>
      <c r="CEU17" s="767"/>
      <c r="CEV17" s="767"/>
      <c r="CEW17" s="559"/>
      <c r="CEX17" s="559"/>
      <c r="CEY17" s="560"/>
      <c r="CEZ17" s="559"/>
      <c r="CFA17" s="559"/>
      <c r="CFB17" s="559"/>
      <c r="CFC17" s="560"/>
      <c r="CFD17" s="560"/>
      <c r="CFE17" s="561"/>
      <c r="CFF17" s="560"/>
      <c r="CFG17" s="767"/>
      <c r="CFH17" s="767"/>
      <c r="CFI17" s="767"/>
      <c r="CFJ17" s="767"/>
      <c r="CFK17" s="767"/>
      <c r="CFL17" s="559"/>
      <c r="CFM17" s="559"/>
      <c r="CFN17" s="560"/>
      <c r="CFO17" s="559"/>
      <c r="CFP17" s="559"/>
      <c r="CFQ17" s="559"/>
      <c r="CFR17" s="560"/>
      <c r="CFS17" s="560"/>
      <c r="CFT17" s="561"/>
      <c r="CFU17" s="560"/>
      <c r="CFV17" s="767"/>
      <c r="CFW17" s="767"/>
      <c r="CFX17" s="767"/>
      <c r="CFY17" s="767"/>
      <c r="CFZ17" s="767"/>
      <c r="CGA17" s="559"/>
      <c r="CGB17" s="559"/>
      <c r="CGC17" s="560"/>
      <c r="CGD17" s="559"/>
      <c r="CGE17" s="559"/>
      <c r="CGF17" s="559"/>
      <c r="CGG17" s="560"/>
      <c r="CGH17" s="560"/>
      <c r="CGI17" s="561"/>
      <c r="CGJ17" s="560"/>
      <c r="CGK17" s="767"/>
      <c r="CGL17" s="767"/>
      <c r="CGM17" s="767"/>
      <c r="CGN17" s="767"/>
      <c r="CGO17" s="767"/>
      <c r="CGP17" s="559"/>
      <c r="CGQ17" s="559"/>
      <c r="CGR17" s="560"/>
      <c r="CGS17" s="559"/>
      <c r="CGT17" s="559"/>
      <c r="CGU17" s="559"/>
      <c r="CGV17" s="560"/>
      <c r="CGW17" s="560"/>
      <c r="CGX17" s="561"/>
      <c r="CGY17" s="560"/>
      <c r="CGZ17" s="767"/>
      <c r="CHA17" s="767"/>
      <c r="CHB17" s="767"/>
      <c r="CHC17" s="767"/>
      <c r="CHD17" s="767"/>
      <c r="CHE17" s="559"/>
      <c r="CHF17" s="559"/>
      <c r="CHG17" s="560"/>
      <c r="CHH17" s="559"/>
      <c r="CHI17" s="559"/>
      <c r="CHJ17" s="559"/>
      <c r="CHK17" s="560"/>
      <c r="CHL17" s="560"/>
      <c r="CHM17" s="561"/>
      <c r="CHN17" s="560"/>
      <c r="CHO17" s="767"/>
      <c r="CHP17" s="767"/>
      <c r="CHQ17" s="767"/>
      <c r="CHR17" s="767"/>
      <c r="CHS17" s="767"/>
      <c r="CHT17" s="559"/>
      <c r="CHU17" s="559"/>
      <c r="CHV17" s="560"/>
      <c r="CHW17" s="559"/>
      <c r="CHX17" s="559"/>
      <c r="CHY17" s="559"/>
      <c r="CHZ17" s="560"/>
      <c r="CIA17" s="560"/>
      <c r="CIB17" s="561"/>
      <c r="CIC17" s="560"/>
      <c r="CID17" s="767"/>
      <c r="CIE17" s="767"/>
      <c r="CIF17" s="767"/>
      <c r="CIG17" s="767"/>
      <c r="CIH17" s="767"/>
      <c r="CII17" s="559"/>
      <c r="CIJ17" s="559"/>
      <c r="CIK17" s="560"/>
      <c r="CIL17" s="559"/>
      <c r="CIM17" s="559"/>
      <c r="CIN17" s="559"/>
      <c r="CIO17" s="560"/>
      <c r="CIP17" s="560"/>
      <c r="CIQ17" s="561"/>
      <c r="CIR17" s="560"/>
      <c r="CIS17" s="767"/>
      <c r="CIT17" s="767"/>
      <c r="CIU17" s="767"/>
      <c r="CIV17" s="767"/>
      <c r="CIW17" s="767"/>
      <c r="CIX17" s="559"/>
      <c r="CIY17" s="559"/>
      <c r="CIZ17" s="560"/>
      <c r="CJA17" s="559"/>
      <c r="CJB17" s="559"/>
      <c r="CJC17" s="559"/>
      <c r="CJD17" s="560"/>
      <c r="CJE17" s="560"/>
      <c r="CJF17" s="561"/>
      <c r="CJG17" s="560"/>
      <c r="CJH17" s="767"/>
      <c r="CJI17" s="767"/>
      <c r="CJJ17" s="767"/>
      <c r="CJK17" s="767"/>
      <c r="CJL17" s="767"/>
      <c r="CJM17" s="559"/>
      <c r="CJN17" s="559"/>
      <c r="CJO17" s="560"/>
      <c r="CJP17" s="559"/>
      <c r="CJQ17" s="559"/>
      <c r="CJR17" s="559"/>
      <c r="CJS17" s="560"/>
      <c r="CJT17" s="560"/>
      <c r="CJU17" s="561"/>
      <c r="CJV17" s="560"/>
      <c r="CJW17" s="767"/>
      <c r="CJX17" s="767"/>
      <c r="CJY17" s="767"/>
      <c r="CJZ17" s="767"/>
      <c r="CKA17" s="767"/>
      <c r="CKB17" s="559"/>
      <c r="CKC17" s="559"/>
      <c r="CKD17" s="560"/>
      <c r="CKE17" s="559"/>
      <c r="CKF17" s="559"/>
      <c r="CKG17" s="559"/>
      <c r="CKH17" s="560"/>
      <c r="CKI17" s="560"/>
      <c r="CKJ17" s="561"/>
      <c r="CKK17" s="560"/>
      <c r="CKL17" s="767"/>
      <c r="CKM17" s="767"/>
      <c r="CKN17" s="767"/>
      <c r="CKO17" s="767"/>
      <c r="CKP17" s="767"/>
      <c r="CKQ17" s="559"/>
      <c r="CKR17" s="559"/>
      <c r="CKS17" s="560"/>
      <c r="CKT17" s="559"/>
      <c r="CKU17" s="559"/>
      <c r="CKV17" s="559"/>
      <c r="CKW17" s="560"/>
      <c r="CKX17" s="560"/>
      <c r="CKY17" s="561"/>
      <c r="CKZ17" s="560"/>
      <c r="CLA17" s="767"/>
      <c r="CLB17" s="767"/>
      <c r="CLC17" s="767"/>
      <c r="CLD17" s="767"/>
      <c r="CLE17" s="767"/>
      <c r="CLF17" s="559"/>
      <c r="CLG17" s="559"/>
      <c r="CLH17" s="560"/>
      <c r="CLI17" s="559"/>
      <c r="CLJ17" s="559"/>
      <c r="CLK17" s="559"/>
      <c r="CLL17" s="560"/>
      <c r="CLM17" s="560"/>
      <c r="CLN17" s="561"/>
      <c r="CLO17" s="560"/>
      <c r="CLP17" s="767"/>
      <c r="CLQ17" s="767"/>
      <c r="CLR17" s="767"/>
      <c r="CLS17" s="767"/>
      <c r="CLT17" s="767"/>
      <c r="CLU17" s="559"/>
      <c r="CLV17" s="559"/>
      <c r="CLW17" s="560"/>
      <c r="CLX17" s="559"/>
      <c r="CLY17" s="559"/>
      <c r="CLZ17" s="559"/>
      <c r="CMA17" s="560"/>
      <c r="CMB17" s="560"/>
      <c r="CMC17" s="561"/>
      <c r="CMD17" s="560"/>
      <c r="CME17" s="767"/>
      <c r="CMF17" s="767"/>
      <c r="CMG17" s="767"/>
      <c r="CMH17" s="767"/>
      <c r="CMI17" s="767"/>
      <c r="CMJ17" s="559"/>
      <c r="CMK17" s="559"/>
      <c r="CML17" s="560"/>
      <c r="CMM17" s="559"/>
      <c r="CMN17" s="559"/>
      <c r="CMO17" s="559"/>
      <c r="CMP17" s="560"/>
      <c r="CMQ17" s="560"/>
      <c r="CMR17" s="561"/>
      <c r="CMS17" s="560"/>
      <c r="CMT17" s="767"/>
      <c r="CMU17" s="767"/>
      <c r="CMV17" s="767"/>
      <c r="CMW17" s="767"/>
      <c r="CMX17" s="767"/>
      <c r="CMY17" s="559"/>
      <c r="CMZ17" s="559"/>
      <c r="CNA17" s="560"/>
      <c r="CNB17" s="559"/>
      <c r="CNC17" s="559"/>
      <c r="CND17" s="559"/>
      <c r="CNE17" s="560"/>
      <c r="CNF17" s="560"/>
      <c r="CNG17" s="561"/>
      <c r="CNH17" s="560"/>
      <c r="CNI17" s="767"/>
      <c r="CNJ17" s="767"/>
      <c r="CNK17" s="767"/>
      <c r="CNL17" s="767"/>
      <c r="CNM17" s="767"/>
      <c r="CNN17" s="559"/>
      <c r="CNO17" s="559"/>
      <c r="CNP17" s="560"/>
      <c r="CNQ17" s="559"/>
      <c r="CNR17" s="559"/>
      <c r="CNS17" s="559"/>
      <c r="CNT17" s="560"/>
      <c r="CNU17" s="560"/>
      <c r="CNV17" s="561"/>
      <c r="CNW17" s="560"/>
      <c r="CNX17" s="767"/>
      <c r="CNY17" s="767"/>
      <c r="CNZ17" s="767"/>
      <c r="COA17" s="767"/>
      <c r="COB17" s="767"/>
      <c r="COC17" s="559"/>
      <c r="COD17" s="559"/>
      <c r="COE17" s="560"/>
      <c r="COF17" s="559"/>
      <c r="COG17" s="559"/>
      <c r="COH17" s="559"/>
      <c r="COI17" s="560"/>
      <c r="COJ17" s="560"/>
      <c r="COK17" s="561"/>
      <c r="COL17" s="560"/>
      <c r="COM17" s="767"/>
      <c r="CON17" s="767"/>
      <c r="COO17" s="767"/>
      <c r="COP17" s="767"/>
      <c r="COQ17" s="767"/>
      <c r="COR17" s="559"/>
      <c r="COS17" s="559"/>
      <c r="COT17" s="560"/>
      <c r="COU17" s="559"/>
      <c r="COV17" s="559"/>
      <c r="COW17" s="559"/>
      <c r="COX17" s="560"/>
      <c r="COY17" s="560"/>
      <c r="COZ17" s="561"/>
      <c r="CPA17" s="560"/>
      <c r="CPB17" s="767"/>
      <c r="CPC17" s="767"/>
      <c r="CPD17" s="767"/>
      <c r="CPE17" s="767"/>
      <c r="CPF17" s="767"/>
      <c r="CPG17" s="559"/>
      <c r="CPH17" s="559"/>
      <c r="CPI17" s="560"/>
      <c r="CPJ17" s="559"/>
      <c r="CPK17" s="559"/>
      <c r="CPL17" s="559"/>
      <c r="CPM17" s="560"/>
      <c r="CPN17" s="560"/>
      <c r="CPO17" s="561"/>
      <c r="CPP17" s="560"/>
      <c r="CPQ17" s="767"/>
      <c r="CPR17" s="767"/>
      <c r="CPS17" s="767"/>
      <c r="CPT17" s="767"/>
      <c r="CPU17" s="767"/>
      <c r="CPV17" s="559"/>
      <c r="CPW17" s="559"/>
      <c r="CPX17" s="560"/>
      <c r="CPY17" s="559"/>
      <c r="CPZ17" s="559"/>
      <c r="CQA17" s="559"/>
      <c r="CQB17" s="560"/>
      <c r="CQC17" s="560"/>
      <c r="CQD17" s="561"/>
      <c r="CQE17" s="560"/>
      <c r="CQF17" s="767"/>
      <c r="CQG17" s="767"/>
      <c r="CQH17" s="767"/>
      <c r="CQI17" s="767"/>
      <c r="CQJ17" s="767"/>
      <c r="CQK17" s="559"/>
      <c r="CQL17" s="559"/>
      <c r="CQM17" s="560"/>
      <c r="CQN17" s="559"/>
      <c r="CQO17" s="559"/>
      <c r="CQP17" s="559"/>
      <c r="CQQ17" s="560"/>
      <c r="CQR17" s="560"/>
      <c r="CQS17" s="561"/>
      <c r="CQT17" s="560"/>
      <c r="CQU17" s="767"/>
      <c r="CQV17" s="767"/>
      <c r="CQW17" s="767"/>
      <c r="CQX17" s="767"/>
      <c r="CQY17" s="767"/>
      <c r="CQZ17" s="559"/>
      <c r="CRA17" s="559"/>
      <c r="CRB17" s="560"/>
      <c r="CRC17" s="559"/>
      <c r="CRD17" s="559"/>
      <c r="CRE17" s="559"/>
      <c r="CRF17" s="560"/>
      <c r="CRG17" s="560"/>
      <c r="CRH17" s="561"/>
      <c r="CRI17" s="560"/>
      <c r="CRJ17" s="767"/>
      <c r="CRK17" s="767"/>
      <c r="CRL17" s="767"/>
      <c r="CRM17" s="767"/>
      <c r="CRN17" s="767"/>
      <c r="CRO17" s="559"/>
      <c r="CRP17" s="559"/>
      <c r="CRQ17" s="560"/>
      <c r="CRR17" s="559"/>
      <c r="CRS17" s="559"/>
      <c r="CRT17" s="559"/>
      <c r="CRU17" s="560"/>
      <c r="CRV17" s="560"/>
      <c r="CRW17" s="561"/>
      <c r="CRX17" s="560"/>
      <c r="CRY17" s="767"/>
      <c r="CRZ17" s="767"/>
      <c r="CSA17" s="767"/>
      <c r="CSB17" s="767"/>
      <c r="CSC17" s="767"/>
      <c r="CSD17" s="559"/>
      <c r="CSE17" s="559"/>
      <c r="CSF17" s="560"/>
      <c r="CSG17" s="559"/>
      <c r="CSH17" s="559"/>
      <c r="CSI17" s="559"/>
      <c r="CSJ17" s="560"/>
      <c r="CSK17" s="560"/>
      <c r="CSL17" s="561"/>
      <c r="CSM17" s="560"/>
      <c r="CSN17" s="767"/>
      <c r="CSO17" s="767"/>
      <c r="CSP17" s="767"/>
      <c r="CSQ17" s="767"/>
      <c r="CSR17" s="767"/>
      <c r="CSS17" s="559"/>
      <c r="CST17" s="559"/>
      <c r="CSU17" s="560"/>
      <c r="CSV17" s="559"/>
      <c r="CSW17" s="559"/>
      <c r="CSX17" s="559"/>
      <c r="CSY17" s="560"/>
      <c r="CSZ17" s="560"/>
      <c r="CTA17" s="561"/>
      <c r="CTB17" s="560"/>
      <c r="CTC17" s="767"/>
      <c r="CTD17" s="767"/>
      <c r="CTE17" s="767"/>
      <c r="CTF17" s="767"/>
      <c r="CTG17" s="767"/>
      <c r="CTH17" s="559"/>
      <c r="CTI17" s="559"/>
      <c r="CTJ17" s="560"/>
      <c r="CTK17" s="559"/>
      <c r="CTL17" s="559"/>
      <c r="CTM17" s="559"/>
      <c r="CTN17" s="560"/>
      <c r="CTO17" s="560"/>
      <c r="CTP17" s="561"/>
      <c r="CTQ17" s="560"/>
      <c r="CTR17" s="767"/>
      <c r="CTS17" s="767"/>
      <c r="CTT17" s="767"/>
      <c r="CTU17" s="767"/>
      <c r="CTV17" s="767"/>
      <c r="CTW17" s="559"/>
      <c r="CTX17" s="559"/>
      <c r="CTY17" s="560"/>
      <c r="CTZ17" s="559"/>
      <c r="CUA17" s="559"/>
      <c r="CUB17" s="559"/>
      <c r="CUC17" s="560"/>
      <c r="CUD17" s="560"/>
      <c r="CUE17" s="561"/>
      <c r="CUF17" s="560"/>
      <c r="CUG17" s="767"/>
      <c r="CUH17" s="767"/>
      <c r="CUI17" s="767"/>
      <c r="CUJ17" s="767"/>
      <c r="CUK17" s="767"/>
      <c r="CUL17" s="559"/>
      <c r="CUM17" s="559"/>
      <c r="CUN17" s="560"/>
      <c r="CUO17" s="559"/>
      <c r="CUP17" s="559"/>
      <c r="CUQ17" s="559"/>
      <c r="CUR17" s="560"/>
      <c r="CUS17" s="560"/>
      <c r="CUT17" s="561"/>
      <c r="CUU17" s="560"/>
      <c r="CUV17" s="767"/>
      <c r="CUW17" s="767"/>
      <c r="CUX17" s="767"/>
      <c r="CUY17" s="767"/>
      <c r="CUZ17" s="767"/>
      <c r="CVA17" s="559"/>
      <c r="CVB17" s="559"/>
      <c r="CVC17" s="560"/>
      <c r="CVD17" s="559"/>
      <c r="CVE17" s="559"/>
      <c r="CVF17" s="559"/>
      <c r="CVG17" s="560"/>
      <c r="CVH17" s="560"/>
      <c r="CVI17" s="561"/>
      <c r="CVJ17" s="560"/>
      <c r="CVK17" s="767"/>
      <c r="CVL17" s="767"/>
      <c r="CVM17" s="767"/>
      <c r="CVN17" s="767"/>
      <c r="CVO17" s="767"/>
      <c r="CVP17" s="559"/>
      <c r="CVQ17" s="559"/>
      <c r="CVR17" s="560"/>
      <c r="CVS17" s="559"/>
      <c r="CVT17" s="559"/>
      <c r="CVU17" s="559"/>
      <c r="CVV17" s="560"/>
      <c r="CVW17" s="560"/>
      <c r="CVX17" s="561"/>
      <c r="CVY17" s="560"/>
      <c r="CVZ17" s="767"/>
      <c r="CWA17" s="767"/>
      <c r="CWB17" s="767"/>
      <c r="CWC17" s="767"/>
      <c r="CWD17" s="767"/>
      <c r="CWE17" s="559"/>
      <c r="CWF17" s="559"/>
      <c r="CWG17" s="560"/>
      <c r="CWH17" s="559"/>
      <c r="CWI17" s="559"/>
      <c r="CWJ17" s="559"/>
      <c r="CWK17" s="560"/>
      <c r="CWL17" s="560"/>
      <c r="CWM17" s="561"/>
      <c r="CWN17" s="560"/>
      <c r="CWO17" s="767"/>
      <c r="CWP17" s="767"/>
      <c r="CWQ17" s="767"/>
      <c r="CWR17" s="767"/>
      <c r="CWS17" s="767"/>
      <c r="CWT17" s="559"/>
      <c r="CWU17" s="559"/>
      <c r="CWV17" s="560"/>
      <c r="CWW17" s="559"/>
      <c r="CWX17" s="559"/>
      <c r="CWY17" s="559"/>
      <c r="CWZ17" s="560"/>
      <c r="CXA17" s="560"/>
      <c r="CXB17" s="561"/>
      <c r="CXC17" s="560"/>
      <c r="CXD17" s="767"/>
      <c r="CXE17" s="767"/>
      <c r="CXF17" s="767"/>
      <c r="CXG17" s="767"/>
      <c r="CXH17" s="767"/>
      <c r="CXI17" s="559"/>
      <c r="CXJ17" s="559"/>
      <c r="CXK17" s="560"/>
      <c r="CXL17" s="559"/>
      <c r="CXM17" s="559"/>
      <c r="CXN17" s="559"/>
      <c r="CXO17" s="560"/>
      <c r="CXP17" s="560"/>
      <c r="CXQ17" s="561"/>
      <c r="CXR17" s="560"/>
      <c r="CXS17" s="767"/>
      <c r="CXT17" s="767"/>
      <c r="CXU17" s="767"/>
      <c r="CXV17" s="767"/>
      <c r="CXW17" s="767"/>
      <c r="CXX17" s="559"/>
      <c r="CXY17" s="559"/>
      <c r="CXZ17" s="560"/>
      <c r="CYA17" s="559"/>
      <c r="CYB17" s="559"/>
      <c r="CYC17" s="559"/>
      <c r="CYD17" s="560"/>
      <c r="CYE17" s="560"/>
      <c r="CYF17" s="561"/>
      <c r="CYG17" s="560"/>
      <c r="CYH17" s="767"/>
      <c r="CYI17" s="767"/>
      <c r="CYJ17" s="767"/>
      <c r="CYK17" s="767"/>
      <c r="CYL17" s="767"/>
      <c r="CYM17" s="559"/>
      <c r="CYN17" s="559"/>
      <c r="CYO17" s="560"/>
      <c r="CYP17" s="559"/>
      <c r="CYQ17" s="559"/>
      <c r="CYR17" s="559"/>
      <c r="CYS17" s="560"/>
      <c r="CYT17" s="560"/>
      <c r="CYU17" s="561"/>
      <c r="CYV17" s="560"/>
      <c r="CYW17" s="767"/>
      <c r="CYX17" s="767"/>
      <c r="CYY17" s="767"/>
      <c r="CYZ17" s="767"/>
      <c r="CZA17" s="767"/>
      <c r="CZB17" s="559"/>
      <c r="CZC17" s="559"/>
      <c r="CZD17" s="560"/>
      <c r="CZE17" s="559"/>
      <c r="CZF17" s="559"/>
      <c r="CZG17" s="559"/>
      <c r="CZH17" s="560"/>
      <c r="CZI17" s="560"/>
      <c r="CZJ17" s="561"/>
      <c r="CZK17" s="560"/>
      <c r="CZL17" s="767"/>
      <c r="CZM17" s="767"/>
      <c r="CZN17" s="767"/>
      <c r="CZO17" s="767"/>
      <c r="CZP17" s="767"/>
      <c r="CZQ17" s="559"/>
      <c r="CZR17" s="559"/>
      <c r="CZS17" s="560"/>
      <c r="CZT17" s="559"/>
      <c r="CZU17" s="559"/>
      <c r="CZV17" s="559"/>
      <c r="CZW17" s="560"/>
      <c r="CZX17" s="560"/>
      <c r="CZY17" s="561"/>
      <c r="CZZ17" s="560"/>
      <c r="DAA17" s="767"/>
      <c r="DAB17" s="767"/>
      <c r="DAC17" s="767"/>
      <c r="DAD17" s="767"/>
      <c r="DAE17" s="767"/>
      <c r="DAF17" s="559"/>
      <c r="DAG17" s="559"/>
      <c r="DAH17" s="560"/>
      <c r="DAI17" s="559"/>
      <c r="DAJ17" s="559"/>
      <c r="DAK17" s="559"/>
      <c r="DAL17" s="560"/>
      <c r="DAM17" s="560"/>
      <c r="DAN17" s="561"/>
      <c r="DAO17" s="560"/>
      <c r="DAP17" s="767"/>
      <c r="DAQ17" s="767"/>
      <c r="DAR17" s="767"/>
      <c r="DAS17" s="767"/>
      <c r="DAT17" s="767"/>
      <c r="DAU17" s="559"/>
      <c r="DAV17" s="559"/>
      <c r="DAW17" s="560"/>
      <c r="DAX17" s="559"/>
      <c r="DAY17" s="559"/>
      <c r="DAZ17" s="559"/>
      <c r="DBA17" s="560"/>
      <c r="DBB17" s="560"/>
      <c r="DBC17" s="561"/>
      <c r="DBD17" s="560"/>
      <c r="DBE17" s="767"/>
      <c r="DBF17" s="767"/>
      <c r="DBG17" s="767"/>
      <c r="DBH17" s="767"/>
      <c r="DBI17" s="767"/>
      <c r="DBJ17" s="559"/>
      <c r="DBK17" s="559"/>
      <c r="DBL17" s="560"/>
      <c r="DBM17" s="559"/>
      <c r="DBN17" s="559"/>
      <c r="DBO17" s="559"/>
      <c r="DBP17" s="560"/>
      <c r="DBQ17" s="560"/>
      <c r="DBR17" s="561"/>
      <c r="DBS17" s="560"/>
      <c r="DBT17" s="767"/>
      <c r="DBU17" s="767"/>
      <c r="DBV17" s="767"/>
      <c r="DBW17" s="767"/>
      <c r="DBX17" s="767"/>
      <c r="DBY17" s="559"/>
      <c r="DBZ17" s="559"/>
      <c r="DCA17" s="560"/>
      <c r="DCB17" s="559"/>
      <c r="DCC17" s="559"/>
      <c r="DCD17" s="559"/>
      <c r="DCE17" s="560"/>
      <c r="DCF17" s="560"/>
      <c r="DCG17" s="561"/>
      <c r="DCH17" s="560"/>
      <c r="DCI17" s="767"/>
      <c r="DCJ17" s="767"/>
      <c r="DCK17" s="767"/>
      <c r="DCL17" s="767"/>
      <c r="DCM17" s="767"/>
      <c r="DCN17" s="559"/>
      <c r="DCO17" s="559"/>
      <c r="DCP17" s="560"/>
      <c r="DCQ17" s="559"/>
      <c r="DCR17" s="559"/>
      <c r="DCS17" s="559"/>
      <c r="DCT17" s="560"/>
      <c r="DCU17" s="560"/>
      <c r="DCV17" s="561"/>
      <c r="DCW17" s="560"/>
      <c r="DCX17" s="767"/>
      <c r="DCY17" s="767"/>
      <c r="DCZ17" s="767"/>
      <c r="DDA17" s="767"/>
      <c r="DDB17" s="767"/>
      <c r="DDC17" s="559"/>
      <c r="DDD17" s="559"/>
      <c r="DDE17" s="560"/>
      <c r="DDF17" s="559"/>
      <c r="DDG17" s="559"/>
      <c r="DDH17" s="559"/>
      <c r="DDI17" s="560"/>
      <c r="DDJ17" s="560"/>
      <c r="DDK17" s="561"/>
      <c r="DDL17" s="560"/>
      <c r="DDM17" s="767"/>
      <c r="DDN17" s="767"/>
      <c r="DDO17" s="767"/>
      <c r="DDP17" s="767"/>
      <c r="DDQ17" s="767"/>
      <c r="DDR17" s="559"/>
      <c r="DDS17" s="559"/>
      <c r="DDT17" s="560"/>
      <c r="DDU17" s="559"/>
      <c r="DDV17" s="559"/>
      <c r="DDW17" s="559"/>
      <c r="DDX17" s="560"/>
      <c r="DDY17" s="560"/>
      <c r="DDZ17" s="561"/>
      <c r="DEA17" s="560"/>
      <c r="DEB17" s="767"/>
      <c r="DEC17" s="767"/>
      <c r="DED17" s="767"/>
      <c r="DEE17" s="767"/>
      <c r="DEF17" s="767"/>
      <c r="DEG17" s="559"/>
      <c r="DEH17" s="559"/>
      <c r="DEI17" s="560"/>
      <c r="DEJ17" s="559"/>
      <c r="DEK17" s="559"/>
      <c r="DEL17" s="559"/>
      <c r="DEM17" s="560"/>
      <c r="DEN17" s="560"/>
      <c r="DEO17" s="561"/>
      <c r="DEP17" s="560"/>
      <c r="DEQ17" s="767"/>
      <c r="DER17" s="767"/>
      <c r="DES17" s="767"/>
      <c r="DET17" s="767"/>
      <c r="DEU17" s="767"/>
      <c r="DEV17" s="559"/>
      <c r="DEW17" s="559"/>
      <c r="DEX17" s="560"/>
      <c r="DEY17" s="559"/>
      <c r="DEZ17" s="559"/>
      <c r="DFA17" s="559"/>
      <c r="DFB17" s="560"/>
      <c r="DFC17" s="560"/>
      <c r="DFD17" s="561"/>
      <c r="DFE17" s="560"/>
      <c r="DFF17" s="767"/>
      <c r="DFG17" s="767"/>
      <c r="DFH17" s="767"/>
      <c r="DFI17" s="767"/>
      <c r="DFJ17" s="767"/>
      <c r="DFK17" s="559"/>
      <c r="DFL17" s="559"/>
      <c r="DFM17" s="560"/>
      <c r="DFN17" s="559"/>
      <c r="DFO17" s="559"/>
      <c r="DFP17" s="559"/>
      <c r="DFQ17" s="560"/>
      <c r="DFR17" s="560"/>
      <c r="DFS17" s="561"/>
      <c r="DFT17" s="560"/>
      <c r="DFU17" s="767"/>
      <c r="DFV17" s="767"/>
      <c r="DFW17" s="767"/>
      <c r="DFX17" s="767"/>
      <c r="DFY17" s="767"/>
      <c r="DFZ17" s="559"/>
      <c r="DGA17" s="559"/>
      <c r="DGB17" s="560"/>
      <c r="DGC17" s="559"/>
      <c r="DGD17" s="559"/>
      <c r="DGE17" s="559"/>
      <c r="DGF17" s="560"/>
      <c r="DGG17" s="560"/>
      <c r="DGH17" s="561"/>
      <c r="DGI17" s="560"/>
      <c r="DGJ17" s="767"/>
      <c r="DGK17" s="767"/>
      <c r="DGL17" s="767"/>
      <c r="DGM17" s="767"/>
      <c r="DGN17" s="767"/>
      <c r="DGO17" s="559"/>
      <c r="DGP17" s="559"/>
      <c r="DGQ17" s="560"/>
      <c r="DGR17" s="559"/>
      <c r="DGS17" s="559"/>
      <c r="DGT17" s="559"/>
      <c r="DGU17" s="560"/>
      <c r="DGV17" s="560"/>
      <c r="DGW17" s="561"/>
      <c r="DGX17" s="560"/>
      <c r="DGY17" s="767"/>
      <c r="DGZ17" s="767"/>
      <c r="DHA17" s="767"/>
      <c r="DHB17" s="767"/>
      <c r="DHC17" s="767"/>
      <c r="DHD17" s="559"/>
      <c r="DHE17" s="559"/>
      <c r="DHF17" s="560"/>
      <c r="DHG17" s="559"/>
      <c r="DHH17" s="559"/>
      <c r="DHI17" s="559"/>
      <c r="DHJ17" s="560"/>
      <c r="DHK17" s="560"/>
      <c r="DHL17" s="561"/>
      <c r="DHM17" s="560"/>
      <c r="DHN17" s="767"/>
      <c r="DHO17" s="767"/>
      <c r="DHP17" s="767"/>
      <c r="DHQ17" s="767"/>
      <c r="DHR17" s="767"/>
      <c r="DHS17" s="559"/>
      <c r="DHT17" s="559"/>
      <c r="DHU17" s="560"/>
      <c r="DHV17" s="559"/>
      <c r="DHW17" s="559"/>
      <c r="DHX17" s="559"/>
      <c r="DHY17" s="560"/>
      <c r="DHZ17" s="560"/>
      <c r="DIA17" s="561"/>
      <c r="DIB17" s="560"/>
      <c r="DIC17" s="767"/>
      <c r="DID17" s="767"/>
      <c r="DIE17" s="767"/>
      <c r="DIF17" s="767"/>
      <c r="DIG17" s="767"/>
      <c r="DIH17" s="559"/>
      <c r="DII17" s="559"/>
      <c r="DIJ17" s="560"/>
      <c r="DIK17" s="559"/>
      <c r="DIL17" s="559"/>
      <c r="DIM17" s="559"/>
      <c r="DIN17" s="560"/>
      <c r="DIO17" s="560"/>
      <c r="DIP17" s="561"/>
      <c r="DIQ17" s="560"/>
      <c r="DIR17" s="767"/>
      <c r="DIS17" s="767"/>
      <c r="DIT17" s="767"/>
      <c r="DIU17" s="767"/>
      <c r="DIV17" s="767"/>
      <c r="DIW17" s="559"/>
      <c r="DIX17" s="559"/>
      <c r="DIY17" s="560"/>
      <c r="DIZ17" s="559"/>
      <c r="DJA17" s="559"/>
      <c r="DJB17" s="559"/>
      <c r="DJC17" s="560"/>
      <c r="DJD17" s="560"/>
      <c r="DJE17" s="561"/>
      <c r="DJF17" s="560"/>
      <c r="DJG17" s="767"/>
      <c r="DJH17" s="767"/>
      <c r="DJI17" s="767"/>
      <c r="DJJ17" s="767"/>
      <c r="DJK17" s="767"/>
      <c r="DJL17" s="559"/>
      <c r="DJM17" s="559"/>
      <c r="DJN17" s="560"/>
      <c r="DJO17" s="559"/>
      <c r="DJP17" s="559"/>
      <c r="DJQ17" s="559"/>
      <c r="DJR17" s="560"/>
      <c r="DJS17" s="560"/>
      <c r="DJT17" s="561"/>
      <c r="DJU17" s="560"/>
      <c r="DJV17" s="767"/>
      <c r="DJW17" s="767"/>
      <c r="DJX17" s="767"/>
      <c r="DJY17" s="767"/>
      <c r="DJZ17" s="767"/>
      <c r="DKA17" s="559"/>
      <c r="DKB17" s="559"/>
      <c r="DKC17" s="560"/>
      <c r="DKD17" s="559"/>
      <c r="DKE17" s="559"/>
      <c r="DKF17" s="559"/>
      <c r="DKG17" s="560"/>
      <c r="DKH17" s="560"/>
      <c r="DKI17" s="561"/>
      <c r="DKJ17" s="560"/>
      <c r="DKK17" s="767"/>
      <c r="DKL17" s="767"/>
      <c r="DKM17" s="767"/>
      <c r="DKN17" s="767"/>
      <c r="DKO17" s="767"/>
      <c r="DKP17" s="559"/>
      <c r="DKQ17" s="559"/>
      <c r="DKR17" s="560"/>
      <c r="DKS17" s="559"/>
      <c r="DKT17" s="559"/>
      <c r="DKU17" s="559"/>
      <c r="DKV17" s="560"/>
      <c r="DKW17" s="560"/>
      <c r="DKX17" s="561"/>
      <c r="DKY17" s="560"/>
      <c r="DKZ17" s="767"/>
      <c r="DLA17" s="767"/>
      <c r="DLB17" s="767"/>
      <c r="DLC17" s="767"/>
      <c r="DLD17" s="767"/>
      <c r="DLE17" s="559"/>
      <c r="DLF17" s="559"/>
      <c r="DLG17" s="560"/>
      <c r="DLH17" s="559"/>
      <c r="DLI17" s="559"/>
      <c r="DLJ17" s="559"/>
      <c r="DLK17" s="560"/>
      <c r="DLL17" s="560"/>
      <c r="DLM17" s="561"/>
      <c r="DLN17" s="560"/>
      <c r="DLO17" s="767"/>
      <c r="DLP17" s="767"/>
      <c r="DLQ17" s="767"/>
      <c r="DLR17" s="767"/>
      <c r="DLS17" s="767"/>
      <c r="DLT17" s="559"/>
      <c r="DLU17" s="559"/>
      <c r="DLV17" s="560"/>
      <c r="DLW17" s="559"/>
      <c r="DLX17" s="559"/>
      <c r="DLY17" s="559"/>
      <c r="DLZ17" s="560"/>
      <c r="DMA17" s="560"/>
      <c r="DMB17" s="561"/>
      <c r="DMC17" s="560"/>
      <c r="DMD17" s="767"/>
      <c r="DME17" s="767"/>
      <c r="DMF17" s="767"/>
      <c r="DMG17" s="767"/>
      <c r="DMH17" s="767"/>
      <c r="DMI17" s="559"/>
      <c r="DMJ17" s="559"/>
      <c r="DMK17" s="560"/>
      <c r="DML17" s="559"/>
      <c r="DMM17" s="559"/>
      <c r="DMN17" s="559"/>
      <c r="DMO17" s="560"/>
      <c r="DMP17" s="560"/>
      <c r="DMQ17" s="561"/>
      <c r="DMR17" s="560"/>
      <c r="DMS17" s="767"/>
      <c r="DMT17" s="767"/>
      <c r="DMU17" s="767"/>
      <c r="DMV17" s="767"/>
      <c r="DMW17" s="767"/>
      <c r="DMX17" s="559"/>
      <c r="DMY17" s="559"/>
      <c r="DMZ17" s="560"/>
      <c r="DNA17" s="559"/>
      <c r="DNB17" s="559"/>
      <c r="DNC17" s="559"/>
      <c r="DND17" s="560"/>
      <c r="DNE17" s="560"/>
      <c r="DNF17" s="561"/>
      <c r="DNG17" s="560"/>
      <c r="DNH17" s="767"/>
      <c r="DNI17" s="767"/>
      <c r="DNJ17" s="767"/>
      <c r="DNK17" s="767"/>
      <c r="DNL17" s="767"/>
      <c r="DNM17" s="559"/>
      <c r="DNN17" s="559"/>
      <c r="DNO17" s="560"/>
      <c r="DNP17" s="559"/>
      <c r="DNQ17" s="559"/>
      <c r="DNR17" s="559"/>
      <c r="DNS17" s="560"/>
      <c r="DNT17" s="560"/>
      <c r="DNU17" s="561"/>
      <c r="DNV17" s="560"/>
      <c r="DNW17" s="767"/>
      <c r="DNX17" s="767"/>
      <c r="DNY17" s="767"/>
      <c r="DNZ17" s="767"/>
      <c r="DOA17" s="767"/>
      <c r="DOB17" s="559"/>
      <c r="DOC17" s="559"/>
      <c r="DOD17" s="560"/>
      <c r="DOE17" s="559"/>
      <c r="DOF17" s="559"/>
      <c r="DOG17" s="559"/>
      <c r="DOH17" s="560"/>
      <c r="DOI17" s="560"/>
      <c r="DOJ17" s="561"/>
      <c r="DOK17" s="560"/>
      <c r="DOL17" s="767"/>
      <c r="DOM17" s="767"/>
      <c r="DON17" s="767"/>
      <c r="DOO17" s="767"/>
      <c r="DOP17" s="767"/>
      <c r="DOQ17" s="559"/>
      <c r="DOR17" s="559"/>
      <c r="DOS17" s="560"/>
      <c r="DOT17" s="559"/>
      <c r="DOU17" s="559"/>
      <c r="DOV17" s="559"/>
      <c r="DOW17" s="560"/>
      <c r="DOX17" s="560"/>
      <c r="DOY17" s="561"/>
      <c r="DOZ17" s="560"/>
      <c r="DPA17" s="767"/>
      <c r="DPB17" s="767"/>
      <c r="DPC17" s="767"/>
      <c r="DPD17" s="767"/>
      <c r="DPE17" s="767"/>
      <c r="DPF17" s="559"/>
      <c r="DPG17" s="559"/>
      <c r="DPH17" s="560"/>
      <c r="DPI17" s="559"/>
      <c r="DPJ17" s="559"/>
      <c r="DPK17" s="559"/>
      <c r="DPL17" s="560"/>
      <c r="DPM17" s="560"/>
      <c r="DPN17" s="561"/>
      <c r="DPO17" s="560"/>
      <c r="DPP17" s="767"/>
      <c r="DPQ17" s="767"/>
      <c r="DPR17" s="767"/>
      <c r="DPS17" s="767"/>
      <c r="DPT17" s="767"/>
      <c r="DPU17" s="559"/>
      <c r="DPV17" s="559"/>
      <c r="DPW17" s="560"/>
      <c r="DPX17" s="559"/>
      <c r="DPY17" s="559"/>
      <c r="DPZ17" s="559"/>
      <c r="DQA17" s="560"/>
      <c r="DQB17" s="560"/>
      <c r="DQC17" s="561"/>
      <c r="DQD17" s="560"/>
      <c r="DQE17" s="767"/>
      <c r="DQF17" s="767"/>
      <c r="DQG17" s="767"/>
      <c r="DQH17" s="767"/>
      <c r="DQI17" s="767"/>
      <c r="DQJ17" s="559"/>
      <c r="DQK17" s="559"/>
      <c r="DQL17" s="560"/>
      <c r="DQM17" s="559"/>
      <c r="DQN17" s="559"/>
      <c r="DQO17" s="559"/>
      <c r="DQP17" s="560"/>
      <c r="DQQ17" s="560"/>
      <c r="DQR17" s="561"/>
      <c r="DQS17" s="560"/>
      <c r="DQT17" s="767"/>
      <c r="DQU17" s="767"/>
      <c r="DQV17" s="767"/>
      <c r="DQW17" s="767"/>
      <c r="DQX17" s="767"/>
      <c r="DQY17" s="559"/>
      <c r="DQZ17" s="559"/>
      <c r="DRA17" s="560"/>
      <c r="DRB17" s="559"/>
      <c r="DRC17" s="559"/>
      <c r="DRD17" s="559"/>
      <c r="DRE17" s="560"/>
      <c r="DRF17" s="560"/>
      <c r="DRG17" s="561"/>
      <c r="DRH17" s="560"/>
      <c r="DRI17" s="767"/>
      <c r="DRJ17" s="767"/>
      <c r="DRK17" s="767"/>
      <c r="DRL17" s="767"/>
      <c r="DRM17" s="767"/>
      <c r="DRN17" s="559"/>
      <c r="DRO17" s="559"/>
      <c r="DRP17" s="560"/>
      <c r="DRQ17" s="559"/>
      <c r="DRR17" s="559"/>
      <c r="DRS17" s="559"/>
      <c r="DRT17" s="560"/>
      <c r="DRU17" s="560"/>
      <c r="DRV17" s="561"/>
      <c r="DRW17" s="560"/>
      <c r="DRX17" s="767"/>
      <c r="DRY17" s="767"/>
      <c r="DRZ17" s="767"/>
      <c r="DSA17" s="767"/>
      <c r="DSB17" s="767"/>
      <c r="DSC17" s="559"/>
      <c r="DSD17" s="559"/>
      <c r="DSE17" s="560"/>
      <c r="DSF17" s="559"/>
      <c r="DSG17" s="559"/>
      <c r="DSH17" s="559"/>
      <c r="DSI17" s="560"/>
      <c r="DSJ17" s="560"/>
      <c r="DSK17" s="561"/>
      <c r="DSL17" s="560"/>
      <c r="DSM17" s="767"/>
      <c r="DSN17" s="767"/>
      <c r="DSO17" s="767"/>
      <c r="DSP17" s="767"/>
      <c r="DSQ17" s="767"/>
      <c r="DSR17" s="559"/>
      <c r="DSS17" s="559"/>
      <c r="DST17" s="560"/>
      <c r="DSU17" s="559"/>
      <c r="DSV17" s="559"/>
      <c r="DSW17" s="559"/>
      <c r="DSX17" s="560"/>
      <c r="DSY17" s="560"/>
      <c r="DSZ17" s="561"/>
      <c r="DTA17" s="560"/>
      <c r="DTB17" s="767"/>
      <c r="DTC17" s="767"/>
      <c r="DTD17" s="767"/>
      <c r="DTE17" s="767"/>
      <c r="DTF17" s="767"/>
      <c r="DTG17" s="559"/>
      <c r="DTH17" s="559"/>
      <c r="DTI17" s="560"/>
      <c r="DTJ17" s="559"/>
      <c r="DTK17" s="559"/>
      <c r="DTL17" s="559"/>
      <c r="DTM17" s="560"/>
      <c r="DTN17" s="560"/>
      <c r="DTO17" s="561"/>
      <c r="DTP17" s="560"/>
      <c r="DTQ17" s="767"/>
      <c r="DTR17" s="767"/>
      <c r="DTS17" s="767"/>
      <c r="DTT17" s="767"/>
      <c r="DTU17" s="767"/>
      <c r="DTV17" s="559"/>
      <c r="DTW17" s="559"/>
      <c r="DTX17" s="560"/>
      <c r="DTY17" s="559"/>
      <c r="DTZ17" s="559"/>
      <c r="DUA17" s="559"/>
      <c r="DUB17" s="560"/>
      <c r="DUC17" s="560"/>
      <c r="DUD17" s="561"/>
      <c r="DUE17" s="560"/>
      <c r="DUF17" s="767"/>
      <c r="DUG17" s="767"/>
      <c r="DUH17" s="767"/>
      <c r="DUI17" s="767"/>
      <c r="DUJ17" s="767"/>
      <c r="DUK17" s="559"/>
      <c r="DUL17" s="559"/>
      <c r="DUM17" s="560"/>
      <c r="DUN17" s="559"/>
      <c r="DUO17" s="559"/>
      <c r="DUP17" s="559"/>
      <c r="DUQ17" s="560"/>
      <c r="DUR17" s="560"/>
      <c r="DUS17" s="561"/>
      <c r="DUT17" s="560"/>
      <c r="DUU17" s="767"/>
      <c r="DUV17" s="767"/>
      <c r="DUW17" s="767"/>
      <c r="DUX17" s="767"/>
      <c r="DUY17" s="767"/>
      <c r="DUZ17" s="559"/>
      <c r="DVA17" s="559"/>
      <c r="DVB17" s="560"/>
      <c r="DVC17" s="559"/>
      <c r="DVD17" s="559"/>
      <c r="DVE17" s="559"/>
      <c r="DVF17" s="560"/>
      <c r="DVG17" s="560"/>
      <c r="DVH17" s="561"/>
      <c r="DVI17" s="560"/>
      <c r="DVJ17" s="767"/>
      <c r="DVK17" s="767"/>
      <c r="DVL17" s="767"/>
      <c r="DVM17" s="767"/>
      <c r="DVN17" s="767"/>
      <c r="DVO17" s="559"/>
      <c r="DVP17" s="559"/>
      <c r="DVQ17" s="560"/>
      <c r="DVR17" s="559"/>
      <c r="DVS17" s="559"/>
      <c r="DVT17" s="559"/>
      <c r="DVU17" s="560"/>
      <c r="DVV17" s="560"/>
      <c r="DVW17" s="561"/>
      <c r="DVX17" s="560"/>
      <c r="DVY17" s="767"/>
      <c r="DVZ17" s="767"/>
      <c r="DWA17" s="767"/>
      <c r="DWB17" s="767"/>
      <c r="DWC17" s="767"/>
      <c r="DWD17" s="559"/>
      <c r="DWE17" s="559"/>
      <c r="DWF17" s="560"/>
      <c r="DWG17" s="559"/>
      <c r="DWH17" s="559"/>
      <c r="DWI17" s="559"/>
      <c r="DWJ17" s="560"/>
      <c r="DWK17" s="560"/>
      <c r="DWL17" s="561"/>
      <c r="DWM17" s="560"/>
      <c r="DWN17" s="767"/>
      <c r="DWO17" s="767"/>
      <c r="DWP17" s="767"/>
      <c r="DWQ17" s="767"/>
      <c r="DWR17" s="767"/>
      <c r="DWS17" s="559"/>
      <c r="DWT17" s="559"/>
      <c r="DWU17" s="560"/>
      <c r="DWV17" s="559"/>
      <c r="DWW17" s="559"/>
      <c r="DWX17" s="559"/>
      <c r="DWY17" s="560"/>
      <c r="DWZ17" s="560"/>
      <c r="DXA17" s="561"/>
      <c r="DXB17" s="560"/>
      <c r="DXC17" s="767"/>
      <c r="DXD17" s="767"/>
      <c r="DXE17" s="767"/>
      <c r="DXF17" s="767"/>
      <c r="DXG17" s="767"/>
      <c r="DXH17" s="559"/>
      <c r="DXI17" s="559"/>
      <c r="DXJ17" s="560"/>
      <c r="DXK17" s="559"/>
      <c r="DXL17" s="559"/>
      <c r="DXM17" s="559"/>
      <c r="DXN17" s="560"/>
      <c r="DXO17" s="560"/>
      <c r="DXP17" s="561"/>
      <c r="DXQ17" s="560"/>
      <c r="DXR17" s="767"/>
      <c r="DXS17" s="767"/>
      <c r="DXT17" s="767"/>
      <c r="DXU17" s="767"/>
      <c r="DXV17" s="767"/>
      <c r="DXW17" s="559"/>
      <c r="DXX17" s="559"/>
      <c r="DXY17" s="560"/>
      <c r="DXZ17" s="559"/>
      <c r="DYA17" s="559"/>
      <c r="DYB17" s="559"/>
      <c r="DYC17" s="560"/>
      <c r="DYD17" s="560"/>
      <c r="DYE17" s="561"/>
      <c r="DYF17" s="560"/>
      <c r="DYG17" s="767"/>
      <c r="DYH17" s="767"/>
      <c r="DYI17" s="767"/>
      <c r="DYJ17" s="767"/>
      <c r="DYK17" s="767"/>
      <c r="DYL17" s="559"/>
      <c r="DYM17" s="559"/>
      <c r="DYN17" s="560"/>
      <c r="DYO17" s="559"/>
      <c r="DYP17" s="559"/>
      <c r="DYQ17" s="559"/>
      <c r="DYR17" s="560"/>
      <c r="DYS17" s="560"/>
      <c r="DYT17" s="561"/>
      <c r="DYU17" s="560"/>
      <c r="DYV17" s="767"/>
      <c r="DYW17" s="767"/>
      <c r="DYX17" s="767"/>
      <c r="DYY17" s="767"/>
      <c r="DYZ17" s="767"/>
      <c r="DZA17" s="559"/>
      <c r="DZB17" s="559"/>
      <c r="DZC17" s="560"/>
      <c r="DZD17" s="559"/>
      <c r="DZE17" s="559"/>
      <c r="DZF17" s="559"/>
      <c r="DZG17" s="560"/>
      <c r="DZH17" s="560"/>
      <c r="DZI17" s="561"/>
      <c r="DZJ17" s="560"/>
      <c r="DZK17" s="767"/>
      <c r="DZL17" s="767"/>
      <c r="DZM17" s="767"/>
      <c r="DZN17" s="767"/>
      <c r="DZO17" s="767"/>
      <c r="DZP17" s="559"/>
      <c r="DZQ17" s="559"/>
      <c r="DZR17" s="560"/>
      <c r="DZS17" s="559"/>
      <c r="DZT17" s="559"/>
      <c r="DZU17" s="559"/>
      <c r="DZV17" s="560"/>
      <c r="DZW17" s="560"/>
      <c r="DZX17" s="561"/>
      <c r="DZY17" s="560"/>
      <c r="DZZ17" s="767"/>
      <c r="EAA17" s="767"/>
      <c r="EAB17" s="767"/>
      <c r="EAC17" s="767"/>
      <c r="EAD17" s="767"/>
      <c r="EAE17" s="559"/>
      <c r="EAF17" s="559"/>
      <c r="EAG17" s="560"/>
      <c r="EAH17" s="559"/>
      <c r="EAI17" s="559"/>
      <c r="EAJ17" s="559"/>
      <c r="EAK17" s="560"/>
      <c r="EAL17" s="560"/>
      <c r="EAM17" s="561"/>
      <c r="EAN17" s="560"/>
      <c r="EAO17" s="767"/>
      <c r="EAP17" s="767"/>
      <c r="EAQ17" s="767"/>
      <c r="EAR17" s="767"/>
      <c r="EAS17" s="767"/>
      <c r="EAT17" s="559"/>
      <c r="EAU17" s="559"/>
      <c r="EAV17" s="560"/>
      <c r="EAW17" s="559"/>
      <c r="EAX17" s="559"/>
      <c r="EAY17" s="559"/>
      <c r="EAZ17" s="560"/>
      <c r="EBA17" s="560"/>
      <c r="EBB17" s="561"/>
      <c r="EBC17" s="560"/>
      <c r="EBD17" s="767"/>
      <c r="EBE17" s="767"/>
      <c r="EBF17" s="767"/>
      <c r="EBG17" s="767"/>
      <c r="EBH17" s="767"/>
      <c r="EBI17" s="559"/>
      <c r="EBJ17" s="559"/>
      <c r="EBK17" s="560"/>
      <c r="EBL17" s="559"/>
      <c r="EBM17" s="559"/>
      <c r="EBN17" s="559"/>
      <c r="EBO17" s="560"/>
      <c r="EBP17" s="560"/>
      <c r="EBQ17" s="561"/>
      <c r="EBR17" s="560"/>
      <c r="EBS17" s="767"/>
      <c r="EBT17" s="767"/>
      <c r="EBU17" s="767"/>
      <c r="EBV17" s="767"/>
      <c r="EBW17" s="767"/>
      <c r="EBX17" s="559"/>
      <c r="EBY17" s="559"/>
      <c r="EBZ17" s="560"/>
      <c r="ECA17" s="559"/>
      <c r="ECB17" s="559"/>
      <c r="ECC17" s="559"/>
      <c r="ECD17" s="560"/>
      <c r="ECE17" s="560"/>
      <c r="ECF17" s="561"/>
      <c r="ECG17" s="560"/>
      <c r="ECH17" s="767"/>
      <c r="ECI17" s="767"/>
      <c r="ECJ17" s="767"/>
      <c r="ECK17" s="767"/>
      <c r="ECL17" s="767"/>
      <c r="ECM17" s="559"/>
      <c r="ECN17" s="559"/>
      <c r="ECO17" s="560"/>
      <c r="ECP17" s="559"/>
      <c r="ECQ17" s="559"/>
      <c r="ECR17" s="559"/>
      <c r="ECS17" s="560"/>
      <c r="ECT17" s="560"/>
      <c r="ECU17" s="561"/>
      <c r="ECV17" s="560"/>
      <c r="ECW17" s="767"/>
      <c r="ECX17" s="767"/>
      <c r="ECY17" s="767"/>
      <c r="ECZ17" s="767"/>
      <c r="EDA17" s="767"/>
      <c r="EDB17" s="559"/>
      <c r="EDC17" s="559"/>
      <c r="EDD17" s="560"/>
      <c r="EDE17" s="559"/>
      <c r="EDF17" s="559"/>
      <c r="EDG17" s="559"/>
      <c r="EDH17" s="560"/>
      <c r="EDI17" s="560"/>
      <c r="EDJ17" s="561"/>
      <c r="EDK17" s="560"/>
      <c r="EDL17" s="767"/>
      <c r="EDM17" s="767"/>
      <c r="EDN17" s="767"/>
      <c r="EDO17" s="767"/>
      <c r="EDP17" s="767"/>
      <c r="EDQ17" s="559"/>
      <c r="EDR17" s="559"/>
      <c r="EDS17" s="560"/>
      <c r="EDT17" s="559"/>
      <c r="EDU17" s="559"/>
      <c r="EDV17" s="559"/>
      <c r="EDW17" s="560"/>
      <c r="EDX17" s="560"/>
      <c r="EDY17" s="561"/>
      <c r="EDZ17" s="560"/>
      <c r="EEA17" s="767"/>
      <c r="EEB17" s="767"/>
      <c r="EEC17" s="767"/>
      <c r="EED17" s="767"/>
      <c r="EEE17" s="767"/>
      <c r="EEF17" s="559"/>
      <c r="EEG17" s="559"/>
      <c r="EEH17" s="560"/>
      <c r="EEI17" s="559"/>
      <c r="EEJ17" s="559"/>
      <c r="EEK17" s="559"/>
      <c r="EEL17" s="560"/>
      <c r="EEM17" s="560"/>
      <c r="EEN17" s="561"/>
      <c r="EEO17" s="560"/>
      <c r="EEP17" s="767"/>
      <c r="EEQ17" s="767"/>
      <c r="EER17" s="767"/>
      <c r="EES17" s="767"/>
      <c r="EET17" s="767"/>
      <c r="EEU17" s="559"/>
      <c r="EEV17" s="559"/>
      <c r="EEW17" s="560"/>
      <c r="EEX17" s="559"/>
      <c r="EEY17" s="559"/>
      <c r="EEZ17" s="559"/>
      <c r="EFA17" s="560"/>
      <c r="EFB17" s="560"/>
      <c r="EFC17" s="561"/>
      <c r="EFD17" s="560"/>
      <c r="EFE17" s="767"/>
      <c r="EFF17" s="767"/>
      <c r="EFG17" s="767"/>
      <c r="EFH17" s="767"/>
      <c r="EFI17" s="767"/>
      <c r="EFJ17" s="559"/>
      <c r="EFK17" s="559"/>
      <c r="EFL17" s="560"/>
      <c r="EFM17" s="559"/>
      <c r="EFN17" s="559"/>
      <c r="EFO17" s="559"/>
      <c r="EFP17" s="560"/>
      <c r="EFQ17" s="560"/>
      <c r="EFR17" s="561"/>
      <c r="EFS17" s="560"/>
      <c r="EFT17" s="767"/>
      <c r="EFU17" s="767"/>
      <c r="EFV17" s="767"/>
      <c r="EFW17" s="767"/>
      <c r="EFX17" s="767"/>
      <c r="EFY17" s="559"/>
      <c r="EFZ17" s="559"/>
      <c r="EGA17" s="560"/>
      <c r="EGB17" s="559"/>
      <c r="EGC17" s="559"/>
      <c r="EGD17" s="559"/>
      <c r="EGE17" s="560"/>
      <c r="EGF17" s="560"/>
      <c r="EGG17" s="561"/>
      <c r="EGH17" s="560"/>
      <c r="EGI17" s="767"/>
      <c r="EGJ17" s="767"/>
      <c r="EGK17" s="767"/>
      <c r="EGL17" s="767"/>
      <c r="EGM17" s="767"/>
      <c r="EGN17" s="559"/>
      <c r="EGO17" s="559"/>
      <c r="EGP17" s="560"/>
      <c r="EGQ17" s="559"/>
      <c r="EGR17" s="559"/>
      <c r="EGS17" s="559"/>
      <c r="EGT17" s="560"/>
      <c r="EGU17" s="560"/>
      <c r="EGV17" s="561"/>
      <c r="EGW17" s="560"/>
      <c r="EGX17" s="767"/>
      <c r="EGY17" s="767"/>
      <c r="EGZ17" s="767"/>
      <c r="EHA17" s="767"/>
      <c r="EHB17" s="767"/>
      <c r="EHC17" s="559"/>
      <c r="EHD17" s="559"/>
      <c r="EHE17" s="560"/>
      <c r="EHF17" s="559"/>
      <c r="EHG17" s="559"/>
      <c r="EHH17" s="559"/>
      <c r="EHI17" s="560"/>
      <c r="EHJ17" s="560"/>
      <c r="EHK17" s="561"/>
      <c r="EHL17" s="560"/>
      <c r="EHM17" s="767"/>
      <c r="EHN17" s="767"/>
      <c r="EHO17" s="767"/>
      <c r="EHP17" s="767"/>
      <c r="EHQ17" s="767"/>
      <c r="EHR17" s="559"/>
      <c r="EHS17" s="559"/>
      <c r="EHT17" s="560"/>
      <c r="EHU17" s="559"/>
      <c r="EHV17" s="559"/>
      <c r="EHW17" s="559"/>
      <c r="EHX17" s="560"/>
      <c r="EHY17" s="560"/>
      <c r="EHZ17" s="561"/>
      <c r="EIA17" s="560"/>
      <c r="EIB17" s="767"/>
      <c r="EIC17" s="767"/>
      <c r="EID17" s="767"/>
      <c r="EIE17" s="767"/>
      <c r="EIF17" s="767"/>
      <c r="EIG17" s="559"/>
      <c r="EIH17" s="559"/>
      <c r="EII17" s="560"/>
      <c r="EIJ17" s="559"/>
      <c r="EIK17" s="559"/>
      <c r="EIL17" s="559"/>
      <c r="EIM17" s="560"/>
      <c r="EIN17" s="560"/>
      <c r="EIO17" s="561"/>
      <c r="EIP17" s="560"/>
      <c r="EIQ17" s="767"/>
      <c r="EIR17" s="767"/>
      <c r="EIS17" s="767"/>
      <c r="EIT17" s="767"/>
      <c r="EIU17" s="767"/>
      <c r="EIV17" s="559"/>
      <c r="EIW17" s="559"/>
      <c r="EIX17" s="560"/>
      <c r="EIY17" s="559"/>
      <c r="EIZ17" s="559"/>
      <c r="EJA17" s="559"/>
      <c r="EJB17" s="560"/>
      <c r="EJC17" s="560"/>
      <c r="EJD17" s="561"/>
      <c r="EJE17" s="560"/>
      <c r="EJF17" s="767"/>
      <c r="EJG17" s="767"/>
      <c r="EJH17" s="767"/>
      <c r="EJI17" s="767"/>
      <c r="EJJ17" s="767"/>
      <c r="EJK17" s="559"/>
      <c r="EJL17" s="559"/>
      <c r="EJM17" s="560"/>
      <c r="EJN17" s="559"/>
      <c r="EJO17" s="559"/>
      <c r="EJP17" s="559"/>
      <c r="EJQ17" s="560"/>
      <c r="EJR17" s="560"/>
      <c r="EJS17" s="561"/>
      <c r="EJT17" s="560"/>
      <c r="EJU17" s="767"/>
      <c r="EJV17" s="767"/>
      <c r="EJW17" s="767"/>
      <c r="EJX17" s="767"/>
      <c r="EJY17" s="767"/>
      <c r="EJZ17" s="559"/>
      <c r="EKA17" s="559"/>
      <c r="EKB17" s="560"/>
      <c r="EKC17" s="559"/>
      <c r="EKD17" s="559"/>
      <c r="EKE17" s="559"/>
      <c r="EKF17" s="560"/>
      <c r="EKG17" s="560"/>
      <c r="EKH17" s="561"/>
      <c r="EKI17" s="560"/>
      <c r="EKJ17" s="767"/>
      <c r="EKK17" s="767"/>
      <c r="EKL17" s="767"/>
      <c r="EKM17" s="767"/>
      <c r="EKN17" s="767"/>
      <c r="EKO17" s="559"/>
      <c r="EKP17" s="559"/>
      <c r="EKQ17" s="560"/>
      <c r="EKR17" s="559"/>
      <c r="EKS17" s="559"/>
      <c r="EKT17" s="559"/>
      <c r="EKU17" s="560"/>
      <c r="EKV17" s="560"/>
      <c r="EKW17" s="561"/>
      <c r="EKX17" s="560"/>
      <c r="EKY17" s="767"/>
      <c r="EKZ17" s="767"/>
      <c r="ELA17" s="767"/>
      <c r="ELB17" s="767"/>
      <c r="ELC17" s="767"/>
      <c r="ELD17" s="559"/>
      <c r="ELE17" s="559"/>
      <c r="ELF17" s="560"/>
      <c r="ELG17" s="559"/>
      <c r="ELH17" s="559"/>
      <c r="ELI17" s="559"/>
      <c r="ELJ17" s="560"/>
      <c r="ELK17" s="560"/>
      <c r="ELL17" s="561"/>
      <c r="ELM17" s="560"/>
      <c r="ELN17" s="767"/>
      <c r="ELO17" s="767"/>
      <c r="ELP17" s="767"/>
      <c r="ELQ17" s="767"/>
      <c r="ELR17" s="767"/>
      <c r="ELS17" s="559"/>
      <c r="ELT17" s="559"/>
      <c r="ELU17" s="560"/>
      <c r="ELV17" s="559"/>
      <c r="ELW17" s="559"/>
      <c r="ELX17" s="559"/>
      <c r="ELY17" s="560"/>
      <c r="ELZ17" s="560"/>
      <c r="EMA17" s="561"/>
      <c r="EMB17" s="560"/>
      <c r="EMC17" s="767"/>
      <c r="EMD17" s="767"/>
      <c r="EME17" s="767"/>
      <c r="EMF17" s="767"/>
      <c r="EMG17" s="767"/>
      <c r="EMH17" s="559"/>
      <c r="EMI17" s="559"/>
      <c r="EMJ17" s="560"/>
      <c r="EMK17" s="559"/>
      <c r="EML17" s="559"/>
      <c r="EMM17" s="559"/>
      <c r="EMN17" s="560"/>
      <c r="EMO17" s="560"/>
      <c r="EMP17" s="561"/>
      <c r="EMQ17" s="560"/>
      <c r="EMR17" s="767"/>
      <c r="EMS17" s="767"/>
      <c r="EMT17" s="767"/>
      <c r="EMU17" s="767"/>
      <c r="EMV17" s="767"/>
      <c r="EMW17" s="559"/>
      <c r="EMX17" s="559"/>
      <c r="EMY17" s="560"/>
      <c r="EMZ17" s="559"/>
      <c r="ENA17" s="559"/>
      <c r="ENB17" s="559"/>
      <c r="ENC17" s="560"/>
      <c r="END17" s="560"/>
      <c r="ENE17" s="561"/>
      <c r="ENF17" s="560"/>
      <c r="ENG17" s="767"/>
      <c r="ENH17" s="767"/>
      <c r="ENI17" s="767"/>
      <c r="ENJ17" s="767"/>
      <c r="ENK17" s="767"/>
      <c r="ENL17" s="559"/>
      <c r="ENM17" s="559"/>
      <c r="ENN17" s="560"/>
      <c r="ENO17" s="559"/>
      <c r="ENP17" s="559"/>
      <c r="ENQ17" s="559"/>
      <c r="ENR17" s="560"/>
      <c r="ENS17" s="560"/>
      <c r="ENT17" s="561"/>
      <c r="ENU17" s="560"/>
      <c r="ENV17" s="767"/>
      <c r="ENW17" s="767"/>
      <c r="ENX17" s="767"/>
      <c r="ENY17" s="767"/>
      <c r="ENZ17" s="767"/>
      <c r="EOA17" s="559"/>
      <c r="EOB17" s="559"/>
      <c r="EOC17" s="560"/>
      <c r="EOD17" s="559"/>
      <c r="EOE17" s="559"/>
      <c r="EOF17" s="559"/>
      <c r="EOG17" s="560"/>
      <c r="EOH17" s="560"/>
      <c r="EOI17" s="561"/>
      <c r="EOJ17" s="560"/>
      <c r="EOK17" s="767"/>
      <c r="EOL17" s="767"/>
      <c r="EOM17" s="767"/>
      <c r="EON17" s="767"/>
      <c r="EOO17" s="767"/>
      <c r="EOP17" s="559"/>
      <c r="EOQ17" s="559"/>
      <c r="EOR17" s="560"/>
      <c r="EOS17" s="559"/>
      <c r="EOT17" s="559"/>
      <c r="EOU17" s="559"/>
      <c r="EOV17" s="560"/>
      <c r="EOW17" s="560"/>
      <c r="EOX17" s="561"/>
      <c r="EOY17" s="560"/>
      <c r="EOZ17" s="767"/>
      <c r="EPA17" s="767"/>
      <c r="EPB17" s="767"/>
      <c r="EPC17" s="767"/>
      <c r="EPD17" s="767"/>
      <c r="EPE17" s="559"/>
      <c r="EPF17" s="559"/>
      <c r="EPG17" s="560"/>
      <c r="EPH17" s="559"/>
      <c r="EPI17" s="559"/>
      <c r="EPJ17" s="559"/>
      <c r="EPK17" s="560"/>
      <c r="EPL17" s="560"/>
      <c r="EPM17" s="561"/>
      <c r="EPN17" s="560"/>
      <c r="EPO17" s="767"/>
      <c r="EPP17" s="767"/>
      <c r="EPQ17" s="767"/>
      <c r="EPR17" s="767"/>
      <c r="EPS17" s="767"/>
      <c r="EPT17" s="559"/>
      <c r="EPU17" s="559"/>
      <c r="EPV17" s="560"/>
      <c r="EPW17" s="559"/>
      <c r="EPX17" s="559"/>
      <c r="EPY17" s="559"/>
      <c r="EPZ17" s="560"/>
      <c r="EQA17" s="560"/>
      <c r="EQB17" s="561"/>
      <c r="EQC17" s="560"/>
      <c r="EQD17" s="767"/>
      <c r="EQE17" s="767"/>
      <c r="EQF17" s="767"/>
      <c r="EQG17" s="767"/>
      <c r="EQH17" s="767"/>
      <c r="EQI17" s="559"/>
      <c r="EQJ17" s="559"/>
      <c r="EQK17" s="560"/>
      <c r="EQL17" s="559"/>
      <c r="EQM17" s="559"/>
      <c r="EQN17" s="559"/>
      <c r="EQO17" s="560"/>
      <c r="EQP17" s="560"/>
      <c r="EQQ17" s="561"/>
      <c r="EQR17" s="560"/>
      <c r="EQS17" s="767"/>
      <c r="EQT17" s="767"/>
      <c r="EQU17" s="767"/>
      <c r="EQV17" s="767"/>
      <c r="EQW17" s="767"/>
      <c r="EQX17" s="559"/>
      <c r="EQY17" s="559"/>
      <c r="EQZ17" s="560"/>
      <c r="ERA17" s="559"/>
      <c r="ERB17" s="559"/>
      <c r="ERC17" s="559"/>
      <c r="ERD17" s="560"/>
      <c r="ERE17" s="560"/>
      <c r="ERF17" s="561"/>
      <c r="ERG17" s="560"/>
      <c r="ERH17" s="767"/>
      <c r="ERI17" s="767"/>
      <c r="ERJ17" s="767"/>
      <c r="ERK17" s="767"/>
      <c r="ERL17" s="767"/>
      <c r="ERM17" s="559"/>
      <c r="ERN17" s="559"/>
      <c r="ERO17" s="560"/>
      <c r="ERP17" s="559"/>
      <c r="ERQ17" s="559"/>
      <c r="ERR17" s="559"/>
      <c r="ERS17" s="560"/>
      <c r="ERT17" s="560"/>
      <c r="ERU17" s="561"/>
      <c r="ERV17" s="560"/>
      <c r="ERW17" s="767"/>
      <c r="ERX17" s="767"/>
      <c r="ERY17" s="767"/>
      <c r="ERZ17" s="767"/>
      <c r="ESA17" s="767"/>
      <c r="ESB17" s="559"/>
      <c r="ESC17" s="559"/>
      <c r="ESD17" s="560"/>
      <c r="ESE17" s="559"/>
      <c r="ESF17" s="559"/>
      <c r="ESG17" s="559"/>
      <c r="ESH17" s="560"/>
      <c r="ESI17" s="560"/>
      <c r="ESJ17" s="561"/>
      <c r="ESK17" s="560"/>
      <c r="ESL17" s="767"/>
      <c r="ESM17" s="767"/>
      <c r="ESN17" s="767"/>
      <c r="ESO17" s="767"/>
      <c r="ESP17" s="767"/>
      <c r="ESQ17" s="559"/>
      <c r="ESR17" s="559"/>
      <c r="ESS17" s="560"/>
      <c r="EST17" s="559"/>
      <c r="ESU17" s="559"/>
      <c r="ESV17" s="559"/>
      <c r="ESW17" s="560"/>
      <c r="ESX17" s="560"/>
      <c r="ESY17" s="561"/>
      <c r="ESZ17" s="560"/>
      <c r="ETA17" s="767"/>
      <c r="ETB17" s="767"/>
      <c r="ETC17" s="767"/>
      <c r="ETD17" s="767"/>
      <c r="ETE17" s="767"/>
      <c r="ETF17" s="559"/>
      <c r="ETG17" s="559"/>
      <c r="ETH17" s="560"/>
      <c r="ETI17" s="559"/>
      <c r="ETJ17" s="559"/>
      <c r="ETK17" s="559"/>
      <c r="ETL17" s="560"/>
      <c r="ETM17" s="560"/>
      <c r="ETN17" s="561"/>
      <c r="ETO17" s="560"/>
      <c r="ETP17" s="767"/>
      <c r="ETQ17" s="767"/>
      <c r="ETR17" s="767"/>
      <c r="ETS17" s="767"/>
      <c r="ETT17" s="767"/>
      <c r="ETU17" s="559"/>
      <c r="ETV17" s="559"/>
      <c r="ETW17" s="560"/>
      <c r="ETX17" s="559"/>
      <c r="ETY17" s="559"/>
      <c r="ETZ17" s="559"/>
      <c r="EUA17" s="560"/>
      <c r="EUB17" s="560"/>
      <c r="EUC17" s="561"/>
      <c r="EUD17" s="560"/>
      <c r="EUE17" s="767"/>
      <c r="EUF17" s="767"/>
      <c r="EUG17" s="767"/>
      <c r="EUH17" s="767"/>
      <c r="EUI17" s="767"/>
      <c r="EUJ17" s="559"/>
      <c r="EUK17" s="559"/>
      <c r="EUL17" s="560"/>
      <c r="EUM17" s="559"/>
      <c r="EUN17" s="559"/>
      <c r="EUO17" s="559"/>
      <c r="EUP17" s="560"/>
      <c r="EUQ17" s="560"/>
      <c r="EUR17" s="561"/>
      <c r="EUS17" s="560"/>
      <c r="EUT17" s="767"/>
      <c r="EUU17" s="767"/>
      <c r="EUV17" s="767"/>
      <c r="EUW17" s="767"/>
      <c r="EUX17" s="767"/>
      <c r="EUY17" s="559"/>
      <c r="EUZ17" s="559"/>
      <c r="EVA17" s="560"/>
      <c r="EVB17" s="559"/>
      <c r="EVC17" s="559"/>
      <c r="EVD17" s="559"/>
      <c r="EVE17" s="560"/>
      <c r="EVF17" s="560"/>
      <c r="EVG17" s="561"/>
      <c r="EVH17" s="560"/>
      <c r="EVI17" s="767"/>
      <c r="EVJ17" s="767"/>
      <c r="EVK17" s="767"/>
      <c r="EVL17" s="767"/>
      <c r="EVM17" s="767"/>
      <c r="EVN17" s="559"/>
      <c r="EVO17" s="559"/>
      <c r="EVP17" s="560"/>
      <c r="EVQ17" s="559"/>
      <c r="EVR17" s="559"/>
      <c r="EVS17" s="559"/>
      <c r="EVT17" s="560"/>
      <c r="EVU17" s="560"/>
      <c r="EVV17" s="561"/>
      <c r="EVW17" s="560"/>
      <c r="EVX17" s="767"/>
      <c r="EVY17" s="767"/>
      <c r="EVZ17" s="767"/>
      <c r="EWA17" s="767"/>
      <c r="EWB17" s="767"/>
      <c r="EWC17" s="559"/>
      <c r="EWD17" s="559"/>
      <c r="EWE17" s="560"/>
      <c r="EWF17" s="559"/>
      <c r="EWG17" s="559"/>
      <c r="EWH17" s="559"/>
      <c r="EWI17" s="560"/>
      <c r="EWJ17" s="560"/>
      <c r="EWK17" s="561"/>
      <c r="EWL17" s="560"/>
      <c r="EWM17" s="767"/>
      <c r="EWN17" s="767"/>
      <c r="EWO17" s="767"/>
      <c r="EWP17" s="767"/>
      <c r="EWQ17" s="767"/>
      <c r="EWR17" s="559"/>
      <c r="EWS17" s="559"/>
      <c r="EWT17" s="560"/>
      <c r="EWU17" s="559"/>
      <c r="EWV17" s="559"/>
      <c r="EWW17" s="559"/>
      <c r="EWX17" s="560"/>
      <c r="EWY17" s="560"/>
      <c r="EWZ17" s="561"/>
      <c r="EXA17" s="560"/>
      <c r="EXB17" s="767"/>
      <c r="EXC17" s="767"/>
      <c r="EXD17" s="767"/>
      <c r="EXE17" s="767"/>
      <c r="EXF17" s="767"/>
      <c r="EXG17" s="559"/>
      <c r="EXH17" s="559"/>
      <c r="EXI17" s="560"/>
      <c r="EXJ17" s="559"/>
      <c r="EXK17" s="559"/>
      <c r="EXL17" s="559"/>
      <c r="EXM17" s="560"/>
      <c r="EXN17" s="560"/>
      <c r="EXO17" s="561"/>
      <c r="EXP17" s="560"/>
      <c r="EXQ17" s="767"/>
      <c r="EXR17" s="767"/>
      <c r="EXS17" s="767"/>
      <c r="EXT17" s="767"/>
      <c r="EXU17" s="767"/>
      <c r="EXV17" s="559"/>
      <c r="EXW17" s="559"/>
      <c r="EXX17" s="560"/>
      <c r="EXY17" s="559"/>
      <c r="EXZ17" s="559"/>
      <c r="EYA17" s="559"/>
      <c r="EYB17" s="560"/>
      <c r="EYC17" s="560"/>
      <c r="EYD17" s="561"/>
      <c r="EYE17" s="560"/>
      <c r="EYF17" s="767"/>
      <c r="EYG17" s="767"/>
      <c r="EYH17" s="767"/>
      <c r="EYI17" s="767"/>
      <c r="EYJ17" s="767"/>
      <c r="EYK17" s="559"/>
      <c r="EYL17" s="559"/>
      <c r="EYM17" s="560"/>
      <c r="EYN17" s="559"/>
      <c r="EYO17" s="559"/>
      <c r="EYP17" s="559"/>
      <c r="EYQ17" s="560"/>
      <c r="EYR17" s="560"/>
      <c r="EYS17" s="561"/>
      <c r="EYT17" s="560"/>
      <c r="EYU17" s="767"/>
      <c r="EYV17" s="767"/>
      <c r="EYW17" s="767"/>
      <c r="EYX17" s="767"/>
      <c r="EYY17" s="767"/>
      <c r="EYZ17" s="559"/>
      <c r="EZA17" s="559"/>
      <c r="EZB17" s="560"/>
      <c r="EZC17" s="559"/>
      <c r="EZD17" s="559"/>
      <c r="EZE17" s="559"/>
      <c r="EZF17" s="560"/>
      <c r="EZG17" s="560"/>
      <c r="EZH17" s="561"/>
      <c r="EZI17" s="560"/>
      <c r="EZJ17" s="767"/>
      <c r="EZK17" s="767"/>
      <c r="EZL17" s="767"/>
      <c r="EZM17" s="767"/>
      <c r="EZN17" s="767"/>
      <c r="EZO17" s="559"/>
      <c r="EZP17" s="559"/>
      <c r="EZQ17" s="560"/>
      <c r="EZR17" s="559"/>
      <c r="EZS17" s="559"/>
      <c r="EZT17" s="559"/>
      <c r="EZU17" s="560"/>
      <c r="EZV17" s="560"/>
      <c r="EZW17" s="561"/>
      <c r="EZX17" s="560"/>
      <c r="EZY17" s="767"/>
      <c r="EZZ17" s="767"/>
      <c r="FAA17" s="767"/>
      <c r="FAB17" s="767"/>
      <c r="FAC17" s="767"/>
      <c r="FAD17" s="559"/>
      <c r="FAE17" s="559"/>
      <c r="FAF17" s="560"/>
      <c r="FAG17" s="559"/>
      <c r="FAH17" s="559"/>
      <c r="FAI17" s="559"/>
      <c r="FAJ17" s="560"/>
      <c r="FAK17" s="560"/>
      <c r="FAL17" s="561"/>
      <c r="FAM17" s="560"/>
      <c r="FAN17" s="767"/>
      <c r="FAO17" s="767"/>
      <c r="FAP17" s="767"/>
      <c r="FAQ17" s="767"/>
      <c r="FAR17" s="767"/>
      <c r="FAS17" s="559"/>
      <c r="FAT17" s="559"/>
      <c r="FAU17" s="560"/>
      <c r="FAV17" s="559"/>
      <c r="FAW17" s="559"/>
      <c r="FAX17" s="559"/>
      <c r="FAY17" s="560"/>
      <c r="FAZ17" s="560"/>
      <c r="FBA17" s="561"/>
      <c r="FBB17" s="560"/>
      <c r="FBC17" s="767"/>
      <c r="FBD17" s="767"/>
      <c r="FBE17" s="767"/>
      <c r="FBF17" s="767"/>
      <c r="FBG17" s="767"/>
      <c r="FBH17" s="559"/>
      <c r="FBI17" s="559"/>
      <c r="FBJ17" s="560"/>
      <c r="FBK17" s="559"/>
      <c r="FBL17" s="559"/>
      <c r="FBM17" s="559"/>
      <c r="FBN17" s="560"/>
      <c r="FBO17" s="560"/>
      <c r="FBP17" s="561"/>
      <c r="FBQ17" s="560"/>
      <c r="FBR17" s="767"/>
      <c r="FBS17" s="767"/>
      <c r="FBT17" s="767"/>
      <c r="FBU17" s="767"/>
      <c r="FBV17" s="767"/>
      <c r="FBW17" s="559"/>
      <c r="FBX17" s="559"/>
      <c r="FBY17" s="560"/>
      <c r="FBZ17" s="559"/>
      <c r="FCA17" s="559"/>
      <c r="FCB17" s="559"/>
      <c r="FCC17" s="560"/>
      <c r="FCD17" s="560"/>
      <c r="FCE17" s="561"/>
      <c r="FCF17" s="560"/>
      <c r="FCG17" s="767"/>
      <c r="FCH17" s="767"/>
      <c r="FCI17" s="767"/>
      <c r="FCJ17" s="767"/>
      <c r="FCK17" s="767"/>
      <c r="FCL17" s="559"/>
      <c r="FCM17" s="559"/>
      <c r="FCN17" s="560"/>
      <c r="FCO17" s="559"/>
      <c r="FCP17" s="559"/>
      <c r="FCQ17" s="559"/>
      <c r="FCR17" s="560"/>
      <c r="FCS17" s="560"/>
      <c r="FCT17" s="561"/>
      <c r="FCU17" s="560"/>
      <c r="FCV17" s="767"/>
      <c r="FCW17" s="767"/>
      <c r="FCX17" s="767"/>
      <c r="FCY17" s="767"/>
      <c r="FCZ17" s="767"/>
      <c r="FDA17" s="559"/>
      <c r="FDB17" s="559"/>
      <c r="FDC17" s="560"/>
      <c r="FDD17" s="559"/>
      <c r="FDE17" s="559"/>
      <c r="FDF17" s="559"/>
      <c r="FDG17" s="560"/>
      <c r="FDH17" s="560"/>
      <c r="FDI17" s="561"/>
      <c r="FDJ17" s="560"/>
      <c r="FDK17" s="767"/>
      <c r="FDL17" s="767"/>
      <c r="FDM17" s="767"/>
      <c r="FDN17" s="767"/>
      <c r="FDO17" s="767"/>
      <c r="FDP17" s="559"/>
      <c r="FDQ17" s="559"/>
      <c r="FDR17" s="560"/>
      <c r="FDS17" s="559"/>
      <c r="FDT17" s="559"/>
      <c r="FDU17" s="559"/>
      <c r="FDV17" s="560"/>
      <c r="FDW17" s="560"/>
      <c r="FDX17" s="561"/>
      <c r="FDY17" s="560"/>
      <c r="FDZ17" s="767"/>
      <c r="FEA17" s="767"/>
      <c r="FEB17" s="767"/>
      <c r="FEC17" s="767"/>
      <c r="FED17" s="767"/>
      <c r="FEE17" s="559"/>
      <c r="FEF17" s="559"/>
      <c r="FEG17" s="560"/>
      <c r="FEH17" s="559"/>
      <c r="FEI17" s="559"/>
      <c r="FEJ17" s="559"/>
      <c r="FEK17" s="560"/>
      <c r="FEL17" s="560"/>
      <c r="FEM17" s="561"/>
      <c r="FEN17" s="560"/>
      <c r="FEO17" s="767"/>
      <c r="FEP17" s="767"/>
      <c r="FEQ17" s="767"/>
      <c r="FER17" s="767"/>
      <c r="FES17" s="767"/>
      <c r="FET17" s="559"/>
      <c r="FEU17" s="559"/>
      <c r="FEV17" s="560"/>
      <c r="FEW17" s="559"/>
      <c r="FEX17" s="559"/>
      <c r="FEY17" s="559"/>
      <c r="FEZ17" s="560"/>
      <c r="FFA17" s="560"/>
      <c r="FFB17" s="561"/>
      <c r="FFC17" s="560"/>
      <c r="FFD17" s="767"/>
      <c r="FFE17" s="767"/>
      <c r="FFF17" s="767"/>
      <c r="FFG17" s="767"/>
      <c r="FFH17" s="767"/>
      <c r="FFI17" s="559"/>
      <c r="FFJ17" s="559"/>
      <c r="FFK17" s="560"/>
      <c r="FFL17" s="559"/>
      <c r="FFM17" s="559"/>
      <c r="FFN17" s="559"/>
      <c r="FFO17" s="560"/>
      <c r="FFP17" s="560"/>
      <c r="FFQ17" s="561"/>
      <c r="FFR17" s="560"/>
      <c r="FFS17" s="767"/>
      <c r="FFT17" s="767"/>
      <c r="FFU17" s="767"/>
      <c r="FFV17" s="767"/>
      <c r="FFW17" s="767"/>
      <c r="FFX17" s="559"/>
      <c r="FFY17" s="559"/>
      <c r="FFZ17" s="560"/>
      <c r="FGA17" s="559"/>
      <c r="FGB17" s="559"/>
      <c r="FGC17" s="559"/>
      <c r="FGD17" s="560"/>
      <c r="FGE17" s="560"/>
      <c r="FGF17" s="561"/>
      <c r="FGG17" s="560"/>
      <c r="FGH17" s="767"/>
      <c r="FGI17" s="767"/>
      <c r="FGJ17" s="767"/>
      <c r="FGK17" s="767"/>
      <c r="FGL17" s="767"/>
      <c r="FGM17" s="559"/>
      <c r="FGN17" s="559"/>
      <c r="FGO17" s="560"/>
      <c r="FGP17" s="559"/>
      <c r="FGQ17" s="559"/>
      <c r="FGR17" s="559"/>
      <c r="FGS17" s="560"/>
      <c r="FGT17" s="560"/>
      <c r="FGU17" s="561"/>
      <c r="FGV17" s="560"/>
      <c r="FGW17" s="767"/>
      <c r="FGX17" s="767"/>
      <c r="FGY17" s="767"/>
      <c r="FGZ17" s="767"/>
      <c r="FHA17" s="767"/>
      <c r="FHB17" s="559"/>
      <c r="FHC17" s="559"/>
      <c r="FHD17" s="560"/>
      <c r="FHE17" s="559"/>
      <c r="FHF17" s="559"/>
      <c r="FHG17" s="559"/>
      <c r="FHH17" s="560"/>
      <c r="FHI17" s="560"/>
      <c r="FHJ17" s="561"/>
      <c r="FHK17" s="560"/>
      <c r="FHL17" s="767"/>
      <c r="FHM17" s="767"/>
      <c r="FHN17" s="767"/>
      <c r="FHO17" s="767"/>
      <c r="FHP17" s="767"/>
      <c r="FHQ17" s="559"/>
      <c r="FHR17" s="559"/>
      <c r="FHS17" s="560"/>
      <c r="FHT17" s="559"/>
      <c r="FHU17" s="559"/>
      <c r="FHV17" s="559"/>
      <c r="FHW17" s="560"/>
      <c r="FHX17" s="560"/>
      <c r="FHY17" s="561"/>
      <c r="FHZ17" s="560"/>
      <c r="FIA17" s="767"/>
      <c r="FIB17" s="767"/>
      <c r="FIC17" s="767"/>
      <c r="FID17" s="767"/>
      <c r="FIE17" s="767"/>
      <c r="FIF17" s="559"/>
      <c r="FIG17" s="559"/>
      <c r="FIH17" s="560"/>
      <c r="FII17" s="559"/>
      <c r="FIJ17" s="559"/>
      <c r="FIK17" s="559"/>
      <c r="FIL17" s="560"/>
      <c r="FIM17" s="560"/>
      <c r="FIN17" s="561"/>
      <c r="FIO17" s="560"/>
      <c r="FIP17" s="767"/>
      <c r="FIQ17" s="767"/>
      <c r="FIR17" s="767"/>
      <c r="FIS17" s="767"/>
      <c r="FIT17" s="767"/>
      <c r="FIU17" s="559"/>
      <c r="FIV17" s="559"/>
      <c r="FIW17" s="560"/>
      <c r="FIX17" s="559"/>
      <c r="FIY17" s="559"/>
      <c r="FIZ17" s="559"/>
      <c r="FJA17" s="560"/>
      <c r="FJB17" s="560"/>
      <c r="FJC17" s="561"/>
      <c r="FJD17" s="560"/>
      <c r="FJE17" s="767"/>
      <c r="FJF17" s="767"/>
      <c r="FJG17" s="767"/>
      <c r="FJH17" s="767"/>
      <c r="FJI17" s="767"/>
      <c r="FJJ17" s="559"/>
      <c r="FJK17" s="559"/>
      <c r="FJL17" s="560"/>
      <c r="FJM17" s="559"/>
      <c r="FJN17" s="559"/>
      <c r="FJO17" s="559"/>
      <c r="FJP17" s="560"/>
      <c r="FJQ17" s="560"/>
      <c r="FJR17" s="561"/>
      <c r="FJS17" s="560"/>
      <c r="FJT17" s="767"/>
      <c r="FJU17" s="767"/>
      <c r="FJV17" s="767"/>
      <c r="FJW17" s="767"/>
      <c r="FJX17" s="767"/>
      <c r="FJY17" s="559"/>
      <c r="FJZ17" s="559"/>
      <c r="FKA17" s="560"/>
      <c r="FKB17" s="559"/>
      <c r="FKC17" s="559"/>
      <c r="FKD17" s="559"/>
      <c r="FKE17" s="560"/>
      <c r="FKF17" s="560"/>
      <c r="FKG17" s="561"/>
      <c r="FKH17" s="560"/>
      <c r="FKI17" s="767"/>
      <c r="FKJ17" s="767"/>
      <c r="FKK17" s="767"/>
      <c r="FKL17" s="767"/>
      <c r="FKM17" s="767"/>
      <c r="FKN17" s="559"/>
      <c r="FKO17" s="559"/>
      <c r="FKP17" s="560"/>
      <c r="FKQ17" s="559"/>
      <c r="FKR17" s="559"/>
      <c r="FKS17" s="559"/>
      <c r="FKT17" s="560"/>
      <c r="FKU17" s="560"/>
      <c r="FKV17" s="561"/>
      <c r="FKW17" s="560"/>
      <c r="FKX17" s="767"/>
      <c r="FKY17" s="767"/>
      <c r="FKZ17" s="767"/>
      <c r="FLA17" s="767"/>
      <c r="FLB17" s="767"/>
      <c r="FLC17" s="559"/>
      <c r="FLD17" s="559"/>
      <c r="FLE17" s="560"/>
      <c r="FLF17" s="559"/>
      <c r="FLG17" s="559"/>
      <c r="FLH17" s="559"/>
      <c r="FLI17" s="560"/>
      <c r="FLJ17" s="560"/>
      <c r="FLK17" s="561"/>
      <c r="FLL17" s="560"/>
      <c r="FLM17" s="767"/>
      <c r="FLN17" s="767"/>
      <c r="FLO17" s="767"/>
      <c r="FLP17" s="767"/>
      <c r="FLQ17" s="767"/>
      <c r="FLR17" s="559"/>
      <c r="FLS17" s="559"/>
      <c r="FLT17" s="560"/>
      <c r="FLU17" s="559"/>
      <c r="FLV17" s="559"/>
      <c r="FLW17" s="559"/>
      <c r="FLX17" s="560"/>
      <c r="FLY17" s="560"/>
      <c r="FLZ17" s="561"/>
      <c r="FMA17" s="560"/>
      <c r="FMB17" s="767"/>
      <c r="FMC17" s="767"/>
      <c r="FMD17" s="767"/>
      <c r="FME17" s="767"/>
      <c r="FMF17" s="767"/>
      <c r="FMG17" s="559"/>
      <c r="FMH17" s="559"/>
      <c r="FMI17" s="560"/>
      <c r="FMJ17" s="559"/>
      <c r="FMK17" s="559"/>
      <c r="FML17" s="559"/>
      <c r="FMM17" s="560"/>
      <c r="FMN17" s="560"/>
      <c r="FMO17" s="561"/>
      <c r="FMP17" s="560"/>
      <c r="FMQ17" s="767"/>
      <c r="FMR17" s="767"/>
      <c r="FMS17" s="767"/>
      <c r="FMT17" s="767"/>
      <c r="FMU17" s="767"/>
      <c r="FMV17" s="559"/>
      <c r="FMW17" s="559"/>
      <c r="FMX17" s="560"/>
      <c r="FMY17" s="559"/>
      <c r="FMZ17" s="559"/>
      <c r="FNA17" s="559"/>
      <c r="FNB17" s="560"/>
      <c r="FNC17" s="560"/>
      <c r="FND17" s="561"/>
      <c r="FNE17" s="560"/>
      <c r="FNF17" s="767"/>
      <c r="FNG17" s="767"/>
      <c r="FNH17" s="767"/>
      <c r="FNI17" s="767"/>
      <c r="FNJ17" s="767"/>
      <c r="FNK17" s="559"/>
      <c r="FNL17" s="559"/>
      <c r="FNM17" s="560"/>
      <c r="FNN17" s="559"/>
      <c r="FNO17" s="559"/>
      <c r="FNP17" s="559"/>
      <c r="FNQ17" s="560"/>
      <c r="FNR17" s="560"/>
      <c r="FNS17" s="561"/>
      <c r="FNT17" s="560"/>
      <c r="FNU17" s="767"/>
      <c r="FNV17" s="767"/>
      <c r="FNW17" s="767"/>
      <c r="FNX17" s="767"/>
      <c r="FNY17" s="767"/>
      <c r="FNZ17" s="559"/>
      <c r="FOA17" s="559"/>
      <c r="FOB17" s="560"/>
      <c r="FOC17" s="559"/>
      <c r="FOD17" s="559"/>
      <c r="FOE17" s="559"/>
      <c r="FOF17" s="560"/>
      <c r="FOG17" s="560"/>
      <c r="FOH17" s="561"/>
      <c r="FOI17" s="560"/>
      <c r="FOJ17" s="767"/>
      <c r="FOK17" s="767"/>
      <c r="FOL17" s="767"/>
      <c r="FOM17" s="767"/>
      <c r="FON17" s="767"/>
      <c r="FOO17" s="559"/>
      <c r="FOP17" s="559"/>
      <c r="FOQ17" s="560"/>
      <c r="FOR17" s="559"/>
      <c r="FOS17" s="559"/>
      <c r="FOT17" s="559"/>
      <c r="FOU17" s="560"/>
      <c r="FOV17" s="560"/>
      <c r="FOW17" s="561"/>
      <c r="FOX17" s="560"/>
      <c r="FOY17" s="767"/>
      <c r="FOZ17" s="767"/>
      <c r="FPA17" s="767"/>
      <c r="FPB17" s="767"/>
      <c r="FPC17" s="767"/>
      <c r="FPD17" s="559"/>
      <c r="FPE17" s="559"/>
      <c r="FPF17" s="560"/>
      <c r="FPG17" s="559"/>
      <c r="FPH17" s="559"/>
      <c r="FPI17" s="559"/>
      <c r="FPJ17" s="560"/>
      <c r="FPK17" s="560"/>
      <c r="FPL17" s="561"/>
      <c r="FPM17" s="560"/>
      <c r="FPN17" s="767"/>
      <c r="FPO17" s="767"/>
      <c r="FPP17" s="767"/>
      <c r="FPQ17" s="767"/>
      <c r="FPR17" s="767"/>
      <c r="FPS17" s="559"/>
      <c r="FPT17" s="559"/>
      <c r="FPU17" s="560"/>
      <c r="FPV17" s="559"/>
      <c r="FPW17" s="559"/>
      <c r="FPX17" s="559"/>
      <c r="FPY17" s="560"/>
      <c r="FPZ17" s="560"/>
      <c r="FQA17" s="561"/>
      <c r="FQB17" s="560"/>
      <c r="FQC17" s="767"/>
      <c r="FQD17" s="767"/>
      <c r="FQE17" s="767"/>
      <c r="FQF17" s="767"/>
      <c r="FQG17" s="767"/>
      <c r="FQH17" s="559"/>
      <c r="FQI17" s="559"/>
      <c r="FQJ17" s="560"/>
      <c r="FQK17" s="559"/>
      <c r="FQL17" s="559"/>
      <c r="FQM17" s="559"/>
      <c r="FQN17" s="560"/>
      <c r="FQO17" s="560"/>
      <c r="FQP17" s="561"/>
      <c r="FQQ17" s="560"/>
      <c r="FQR17" s="767"/>
      <c r="FQS17" s="767"/>
      <c r="FQT17" s="767"/>
      <c r="FQU17" s="767"/>
      <c r="FQV17" s="767"/>
      <c r="FQW17" s="559"/>
      <c r="FQX17" s="559"/>
      <c r="FQY17" s="560"/>
      <c r="FQZ17" s="559"/>
      <c r="FRA17" s="559"/>
      <c r="FRB17" s="559"/>
      <c r="FRC17" s="560"/>
      <c r="FRD17" s="560"/>
      <c r="FRE17" s="561"/>
      <c r="FRF17" s="560"/>
      <c r="FRG17" s="767"/>
      <c r="FRH17" s="767"/>
      <c r="FRI17" s="767"/>
      <c r="FRJ17" s="767"/>
      <c r="FRK17" s="767"/>
      <c r="FRL17" s="559"/>
      <c r="FRM17" s="559"/>
      <c r="FRN17" s="560"/>
      <c r="FRO17" s="559"/>
      <c r="FRP17" s="559"/>
      <c r="FRQ17" s="559"/>
      <c r="FRR17" s="560"/>
      <c r="FRS17" s="560"/>
      <c r="FRT17" s="561"/>
      <c r="FRU17" s="560"/>
      <c r="FRV17" s="767"/>
      <c r="FRW17" s="767"/>
      <c r="FRX17" s="767"/>
      <c r="FRY17" s="767"/>
      <c r="FRZ17" s="767"/>
      <c r="FSA17" s="559"/>
      <c r="FSB17" s="559"/>
      <c r="FSC17" s="560"/>
      <c r="FSD17" s="559"/>
      <c r="FSE17" s="559"/>
      <c r="FSF17" s="559"/>
      <c r="FSG17" s="560"/>
      <c r="FSH17" s="560"/>
      <c r="FSI17" s="561"/>
      <c r="FSJ17" s="560"/>
      <c r="FSK17" s="767"/>
      <c r="FSL17" s="767"/>
      <c r="FSM17" s="767"/>
      <c r="FSN17" s="767"/>
      <c r="FSO17" s="767"/>
      <c r="FSP17" s="559"/>
      <c r="FSQ17" s="559"/>
      <c r="FSR17" s="560"/>
      <c r="FSS17" s="559"/>
      <c r="FST17" s="559"/>
      <c r="FSU17" s="559"/>
      <c r="FSV17" s="560"/>
      <c r="FSW17" s="560"/>
      <c r="FSX17" s="561"/>
      <c r="FSY17" s="560"/>
      <c r="FSZ17" s="767"/>
      <c r="FTA17" s="767"/>
      <c r="FTB17" s="767"/>
      <c r="FTC17" s="767"/>
      <c r="FTD17" s="767"/>
      <c r="FTE17" s="559"/>
      <c r="FTF17" s="559"/>
      <c r="FTG17" s="560"/>
      <c r="FTH17" s="559"/>
      <c r="FTI17" s="559"/>
      <c r="FTJ17" s="559"/>
      <c r="FTK17" s="560"/>
      <c r="FTL17" s="560"/>
      <c r="FTM17" s="561"/>
      <c r="FTN17" s="560"/>
      <c r="FTO17" s="767"/>
      <c r="FTP17" s="767"/>
      <c r="FTQ17" s="767"/>
      <c r="FTR17" s="767"/>
      <c r="FTS17" s="767"/>
      <c r="FTT17" s="559"/>
      <c r="FTU17" s="559"/>
      <c r="FTV17" s="560"/>
      <c r="FTW17" s="559"/>
      <c r="FTX17" s="559"/>
      <c r="FTY17" s="559"/>
      <c r="FTZ17" s="560"/>
      <c r="FUA17" s="560"/>
      <c r="FUB17" s="561"/>
      <c r="FUC17" s="560"/>
      <c r="FUD17" s="767"/>
      <c r="FUE17" s="767"/>
      <c r="FUF17" s="767"/>
      <c r="FUG17" s="767"/>
      <c r="FUH17" s="767"/>
      <c r="FUI17" s="559"/>
      <c r="FUJ17" s="559"/>
      <c r="FUK17" s="560"/>
      <c r="FUL17" s="559"/>
      <c r="FUM17" s="559"/>
      <c r="FUN17" s="559"/>
      <c r="FUO17" s="560"/>
      <c r="FUP17" s="560"/>
      <c r="FUQ17" s="561"/>
      <c r="FUR17" s="560"/>
      <c r="FUS17" s="767"/>
      <c r="FUT17" s="767"/>
      <c r="FUU17" s="767"/>
      <c r="FUV17" s="767"/>
      <c r="FUW17" s="767"/>
      <c r="FUX17" s="559"/>
      <c r="FUY17" s="559"/>
      <c r="FUZ17" s="560"/>
      <c r="FVA17" s="559"/>
      <c r="FVB17" s="559"/>
      <c r="FVC17" s="559"/>
      <c r="FVD17" s="560"/>
      <c r="FVE17" s="560"/>
      <c r="FVF17" s="561"/>
      <c r="FVG17" s="560"/>
      <c r="FVH17" s="767"/>
      <c r="FVI17" s="767"/>
      <c r="FVJ17" s="767"/>
      <c r="FVK17" s="767"/>
      <c r="FVL17" s="767"/>
      <c r="FVM17" s="559"/>
      <c r="FVN17" s="559"/>
      <c r="FVO17" s="560"/>
      <c r="FVP17" s="559"/>
      <c r="FVQ17" s="559"/>
      <c r="FVR17" s="559"/>
      <c r="FVS17" s="560"/>
      <c r="FVT17" s="560"/>
      <c r="FVU17" s="561"/>
      <c r="FVV17" s="560"/>
      <c r="FVW17" s="767"/>
      <c r="FVX17" s="767"/>
      <c r="FVY17" s="767"/>
      <c r="FVZ17" s="767"/>
      <c r="FWA17" s="767"/>
      <c r="FWB17" s="559"/>
      <c r="FWC17" s="559"/>
      <c r="FWD17" s="560"/>
      <c r="FWE17" s="559"/>
      <c r="FWF17" s="559"/>
      <c r="FWG17" s="559"/>
      <c r="FWH17" s="560"/>
      <c r="FWI17" s="560"/>
      <c r="FWJ17" s="561"/>
      <c r="FWK17" s="560"/>
      <c r="FWL17" s="767"/>
      <c r="FWM17" s="767"/>
      <c r="FWN17" s="767"/>
      <c r="FWO17" s="767"/>
      <c r="FWP17" s="767"/>
      <c r="FWQ17" s="559"/>
      <c r="FWR17" s="559"/>
      <c r="FWS17" s="560"/>
      <c r="FWT17" s="559"/>
      <c r="FWU17" s="559"/>
      <c r="FWV17" s="559"/>
      <c r="FWW17" s="560"/>
      <c r="FWX17" s="560"/>
      <c r="FWY17" s="561"/>
      <c r="FWZ17" s="560"/>
      <c r="FXA17" s="767"/>
      <c r="FXB17" s="767"/>
      <c r="FXC17" s="767"/>
      <c r="FXD17" s="767"/>
      <c r="FXE17" s="767"/>
      <c r="FXF17" s="559"/>
      <c r="FXG17" s="559"/>
      <c r="FXH17" s="560"/>
      <c r="FXI17" s="559"/>
      <c r="FXJ17" s="559"/>
      <c r="FXK17" s="559"/>
      <c r="FXL17" s="560"/>
      <c r="FXM17" s="560"/>
      <c r="FXN17" s="561"/>
      <c r="FXO17" s="560"/>
      <c r="FXP17" s="767"/>
      <c r="FXQ17" s="767"/>
      <c r="FXR17" s="767"/>
      <c r="FXS17" s="767"/>
      <c r="FXT17" s="767"/>
      <c r="FXU17" s="559"/>
      <c r="FXV17" s="559"/>
      <c r="FXW17" s="560"/>
      <c r="FXX17" s="559"/>
      <c r="FXY17" s="559"/>
      <c r="FXZ17" s="559"/>
      <c r="FYA17" s="560"/>
      <c r="FYB17" s="560"/>
      <c r="FYC17" s="561"/>
      <c r="FYD17" s="560"/>
      <c r="FYE17" s="767"/>
      <c r="FYF17" s="767"/>
      <c r="FYG17" s="767"/>
      <c r="FYH17" s="767"/>
      <c r="FYI17" s="767"/>
      <c r="FYJ17" s="559"/>
      <c r="FYK17" s="559"/>
      <c r="FYL17" s="560"/>
      <c r="FYM17" s="559"/>
      <c r="FYN17" s="559"/>
      <c r="FYO17" s="559"/>
      <c r="FYP17" s="560"/>
      <c r="FYQ17" s="560"/>
      <c r="FYR17" s="561"/>
      <c r="FYS17" s="560"/>
      <c r="FYT17" s="767"/>
      <c r="FYU17" s="767"/>
      <c r="FYV17" s="767"/>
      <c r="FYW17" s="767"/>
      <c r="FYX17" s="767"/>
      <c r="FYY17" s="559"/>
      <c r="FYZ17" s="559"/>
      <c r="FZA17" s="560"/>
      <c r="FZB17" s="559"/>
      <c r="FZC17" s="559"/>
      <c r="FZD17" s="559"/>
      <c r="FZE17" s="560"/>
      <c r="FZF17" s="560"/>
      <c r="FZG17" s="561"/>
      <c r="FZH17" s="560"/>
      <c r="FZI17" s="767"/>
      <c r="FZJ17" s="767"/>
      <c r="FZK17" s="767"/>
      <c r="FZL17" s="767"/>
      <c r="FZM17" s="767"/>
      <c r="FZN17" s="559"/>
      <c r="FZO17" s="559"/>
      <c r="FZP17" s="560"/>
      <c r="FZQ17" s="559"/>
      <c r="FZR17" s="559"/>
      <c r="FZS17" s="559"/>
      <c r="FZT17" s="560"/>
      <c r="FZU17" s="560"/>
      <c r="FZV17" s="561"/>
      <c r="FZW17" s="560"/>
      <c r="FZX17" s="767"/>
      <c r="FZY17" s="767"/>
      <c r="FZZ17" s="767"/>
      <c r="GAA17" s="767"/>
      <c r="GAB17" s="767"/>
      <c r="GAC17" s="559"/>
      <c r="GAD17" s="559"/>
      <c r="GAE17" s="560"/>
      <c r="GAF17" s="559"/>
      <c r="GAG17" s="559"/>
      <c r="GAH17" s="559"/>
      <c r="GAI17" s="560"/>
      <c r="GAJ17" s="560"/>
      <c r="GAK17" s="561"/>
      <c r="GAL17" s="560"/>
      <c r="GAM17" s="767"/>
      <c r="GAN17" s="767"/>
      <c r="GAO17" s="767"/>
      <c r="GAP17" s="767"/>
      <c r="GAQ17" s="767"/>
      <c r="GAR17" s="559"/>
      <c r="GAS17" s="559"/>
      <c r="GAT17" s="560"/>
      <c r="GAU17" s="559"/>
      <c r="GAV17" s="559"/>
      <c r="GAW17" s="559"/>
      <c r="GAX17" s="560"/>
      <c r="GAY17" s="560"/>
      <c r="GAZ17" s="561"/>
      <c r="GBA17" s="560"/>
      <c r="GBB17" s="767"/>
      <c r="GBC17" s="767"/>
      <c r="GBD17" s="767"/>
      <c r="GBE17" s="767"/>
      <c r="GBF17" s="767"/>
      <c r="GBG17" s="559"/>
      <c r="GBH17" s="559"/>
      <c r="GBI17" s="560"/>
      <c r="GBJ17" s="559"/>
      <c r="GBK17" s="559"/>
      <c r="GBL17" s="559"/>
      <c r="GBM17" s="560"/>
      <c r="GBN17" s="560"/>
      <c r="GBO17" s="561"/>
      <c r="GBP17" s="560"/>
      <c r="GBQ17" s="767"/>
      <c r="GBR17" s="767"/>
      <c r="GBS17" s="767"/>
      <c r="GBT17" s="767"/>
      <c r="GBU17" s="767"/>
      <c r="GBV17" s="559"/>
      <c r="GBW17" s="559"/>
      <c r="GBX17" s="560"/>
      <c r="GBY17" s="559"/>
      <c r="GBZ17" s="559"/>
      <c r="GCA17" s="559"/>
      <c r="GCB17" s="560"/>
      <c r="GCC17" s="560"/>
      <c r="GCD17" s="561"/>
      <c r="GCE17" s="560"/>
      <c r="GCF17" s="767"/>
      <c r="GCG17" s="767"/>
      <c r="GCH17" s="767"/>
      <c r="GCI17" s="767"/>
      <c r="GCJ17" s="767"/>
      <c r="GCK17" s="559"/>
      <c r="GCL17" s="559"/>
      <c r="GCM17" s="560"/>
      <c r="GCN17" s="559"/>
      <c r="GCO17" s="559"/>
      <c r="GCP17" s="559"/>
      <c r="GCQ17" s="560"/>
      <c r="GCR17" s="560"/>
      <c r="GCS17" s="561"/>
      <c r="GCT17" s="560"/>
      <c r="GCU17" s="767"/>
      <c r="GCV17" s="767"/>
      <c r="GCW17" s="767"/>
      <c r="GCX17" s="767"/>
      <c r="GCY17" s="767"/>
      <c r="GCZ17" s="559"/>
      <c r="GDA17" s="559"/>
      <c r="GDB17" s="560"/>
      <c r="GDC17" s="559"/>
      <c r="GDD17" s="559"/>
      <c r="GDE17" s="559"/>
      <c r="GDF17" s="560"/>
      <c r="GDG17" s="560"/>
      <c r="GDH17" s="561"/>
      <c r="GDI17" s="560"/>
      <c r="GDJ17" s="767"/>
      <c r="GDK17" s="767"/>
      <c r="GDL17" s="767"/>
      <c r="GDM17" s="767"/>
      <c r="GDN17" s="767"/>
      <c r="GDO17" s="559"/>
      <c r="GDP17" s="559"/>
      <c r="GDQ17" s="560"/>
      <c r="GDR17" s="559"/>
      <c r="GDS17" s="559"/>
      <c r="GDT17" s="559"/>
      <c r="GDU17" s="560"/>
      <c r="GDV17" s="560"/>
      <c r="GDW17" s="561"/>
      <c r="GDX17" s="560"/>
      <c r="GDY17" s="767"/>
      <c r="GDZ17" s="767"/>
      <c r="GEA17" s="767"/>
      <c r="GEB17" s="767"/>
      <c r="GEC17" s="767"/>
      <c r="GED17" s="559"/>
      <c r="GEE17" s="559"/>
      <c r="GEF17" s="560"/>
      <c r="GEG17" s="559"/>
      <c r="GEH17" s="559"/>
      <c r="GEI17" s="559"/>
      <c r="GEJ17" s="560"/>
      <c r="GEK17" s="560"/>
      <c r="GEL17" s="561"/>
      <c r="GEM17" s="560"/>
      <c r="GEN17" s="767"/>
      <c r="GEO17" s="767"/>
      <c r="GEP17" s="767"/>
      <c r="GEQ17" s="767"/>
      <c r="GER17" s="767"/>
      <c r="GES17" s="559"/>
      <c r="GET17" s="559"/>
      <c r="GEU17" s="560"/>
      <c r="GEV17" s="559"/>
      <c r="GEW17" s="559"/>
      <c r="GEX17" s="559"/>
      <c r="GEY17" s="560"/>
      <c r="GEZ17" s="560"/>
      <c r="GFA17" s="561"/>
      <c r="GFB17" s="560"/>
      <c r="GFC17" s="767"/>
      <c r="GFD17" s="767"/>
      <c r="GFE17" s="767"/>
      <c r="GFF17" s="767"/>
      <c r="GFG17" s="767"/>
      <c r="GFH17" s="559"/>
      <c r="GFI17" s="559"/>
      <c r="GFJ17" s="560"/>
      <c r="GFK17" s="559"/>
      <c r="GFL17" s="559"/>
      <c r="GFM17" s="559"/>
      <c r="GFN17" s="560"/>
      <c r="GFO17" s="560"/>
      <c r="GFP17" s="561"/>
      <c r="GFQ17" s="560"/>
      <c r="GFR17" s="767"/>
      <c r="GFS17" s="767"/>
      <c r="GFT17" s="767"/>
      <c r="GFU17" s="767"/>
      <c r="GFV17" s="767"/>
      <c r="GFW17" s="559"/>
      <c r="GFX17" s="559"/>
      <c r="GFY17" s="560"/>
      <c r="GFZ17" s="559"/>
      <c r="GGA17" s="559"/>
      <c r="GGB17" s="559"/>
      <c r="GGC17" s="560"/>
      <c r="GGD17" s="560"/>
      <c r="GGE17" s="561"/>
      <c r="GGF17" s="560"/>
      <c r="GGG17" s="767"/>
      <c r="GGH17" s="767"/>
      <c r="GGI17" s="767"/>
      <c r="GGJ17" s="767"/>
      <c r="GGK17" s="767"/>
      <c r="GGL17" s="559"/>
      <c r="GGM17" s="559"/>
      <c r="GGN17" s="560"/>
      <c r="GGO17" s="559"/>
      <c r="GGP17" s="559"/>
      <c r="GGQ17" s="559"/>
      <c r="GGR17" s="560"/>
      <c r="GGS17" s="560"/>
      <c r="GGT17" s="561"/>
      <c r="GGU17" s="560"/>
      <c r="GGV17" s="767"/>
      <c r="GGW17" s="767"/>
      <c r="GGX17" s="767"/>
      <c r="GGY17" s="767"/>
      <c r="GGZ17" s="767"/>
      <c r="GHA17" s="559"/>
      <c r="GHB17" s="559"/>
      <c r="GHC17" s="560"/>
      <c r="GHD17" s="559"/>
      <c r="GHE17" s="559"/>
      <c r="GHF17" s="559"/>
      <c r="GHG17" s="560"/>
      <c r="GHH17" s="560"/>
      <c r="GHI17" s="561"/>
      <c r="GHJ17" s="560"/>
      <c r="GHK17" s="767"/>
      <c r="GHL17" s="767"/>
      <c r="GHM17" s="767"/>
      <c r="GHN17" s="767"/>
      <c r="GHO17" s="767"/>
      <c r="GHP17" s="559"/>
      <c r="GHQ17" s="559"/>
      <c r="GHR17" s="560"/>
      <c r="GHS17" s="559"/>
      <c r="GHT17" s="559"/>
      <c r="GHU17" s="559"/>
      <c r="GHV17" s="560"/>
      <c r="GHW17" s="560"/>
      <c r="GHX17" s="561"/>
      <c r="GHY17" s="560"/>
      <c r="GHZ17" s="767"/>
      <c r="GIA17" s="767"/>
      <c r="GIB17" s="767"/>
      <c r="GIC17" s="767"/>
      <c r="GID17" s="767"/>
      <c r="GIE17" s="559"/>
      <c r="GIF17" s="559"/>
      <c r="GIG17" s="560"/>
      <c r="GIH17" s="559"/>
      <c r="GII17" s="559"/>
      <c r="GIJ17" s="559"/>
      <c r="GIK17" s="560"/>
      <c r="GIL17" s="560"/>
      <c r="GIM17" s="561"/>
      <c r="GIN17" s="560"/>
      <c r="GIO17" s="767"/>
      <c r="GIP17" s="767"/>
      <c r="GIQ17" s="767"/>
      <c r="GIR17" s="767"/>
      <c r="GIS17" s="767"/>
      <c r="GIT17" s="559"/>
      <c r="GIU17" s="559"/>
      <c r="GIV17" s="560"/>
      <c r="GIW17" s="559"/>
      <c r="GIX17" s="559"/>
      <c r="GIY17" s="559"/>
      <c r="GIZ17" s="560"/>
      <c r="GJA17" s="560"/>
      <c r="GJB17" s="561"/>
      <c r="GJC17" s="560"/>
      <c r="GJD17" s="767"/>
      <c r="GJE17" s="767"/>
      <c r="GJF17" s="767"/>
      <c r="GJG17" s="767"/>
      <c r="GJH17" s="767"/>
      <c r="GJI17" s="559"/>
      <c r="GJJ17" s="559"/>
      <c r="GJK17" s="560"/>
      <c r="GJL17" s="559"/>
      <c r="GJM17" s="559"/>
      <c r="GJN17" s="559"/>
      <c r="GJO17" s="560"/>
      <c r="GJP17" s="560"/>
      <c r="GJQ17" s="561"/>
      <c r="GJR17" s="560"/>
      <c r="GJS17" s="767"/>
      <c r="GJT17" s="767"/>
      <c r="GJU17" s="767"/>
      <c r="GJV17" s="767"/>
      <c r="GJW17" s="767"/>
      <c r="GJX17" s="559"/>
      <c r="GJY17" s="559"/>
      <c r="GJZ17" s="560"/>
      <c r="GKA17" s="559"/>
      <c r="GKB17" s="559"/>
      <c r="GKC17" s="559"/>
      <c r="GKD17" s="560"/>
      <c r="GKE17" s="560"/>
      <c r="GKF17" s="561"/>
      <c r="GKG17" s="560"/>
      <c r="GKH17" s="767"/>
      <c r="GKI17" s="767"/>
      <c r="GKJ17" s="767"/>
      <c r="GKK17" s="767"/>
      <c r="GKL17" s="767"/>
      <c r="GKM17" s="559"/>
      <c r="GKN17" s="559"/>
      <c r="GKO17" s="560"/>
      <c r="GKP17" s="559"/>
      <c r="GKQ17" s="559"/>
      <c r="GKR17" s="559"/>
      <c r="GKS17" s="560"/>
      <c r="GKT17" s="560"/>
      <c r="GKU17" s="561"/>
      <c r="GKV17" s="560"/>
      <c r="GKW17" s="767"/>
      <c r="GKX17" s="767"/>
      <c r="GKY17" s="767"/>
      <c r="GKZ17" s="767"/>
      <c r="GLA17" s="767"/>
      <c r="GLB17" s="559"/>
      <c r="GLC17" s="559"/>
      <c r="GLD17" s="560"/>
      <c r="GLE17" s="559"/>
      <c r="GLF17" s="559"/>
      <c r="GLG17" s="559"/>
      <c r="GLH17" s="560"/>
      <c r="GLI17" s="560"/>
      <c r="GLJ17" s="561"/>
      <c r="GLK17" s="560"/>
      <c r="GLL17" s="767"/>
      <c r="GLM17" s="767"/>
      <c r="GLN17" s="767"/>
      <c r="GLO17" s="767"/>
      <c r="GLP17" s="767"/>
      <c r="GLQ17" s="559"/>
      <c r="GLR17" s="559"/>
      <c r="GLS17" s="560"/>
      <c r="GLT17" s="559"/>
      <c r="GLU17" s="559"/>
      <c r="GLV17" s="559"/>
      <c r="GLW17" s="560"/>
      <c r="GLX17" s="560"/>
      <c r="GLY17" s="561"/>
      <c r="GLZ17" s="560"/>
      <c r="GMA17" s="767"/>
      <c r="GMB17" s="767"/>
      <c r="GMC17" s="767"/>
      <c r="GMD17" s="767"/>
      <c r="GME17" s="767"/>
      <c r="GMF17" s="559"/>
      <c r="GMG17" s="559"/>
      <c r="GMH17" s="560"/>
      <c r="GMI17" s="559"/>
      <c r="GMJ17" s="559"/>
      <c r="GMK17" s="559"/>
      <c r="GML17" s="560"/>
      <c r="GMM17" s="560"/>
      <c r="GMN17" s="561"/>
      <c r="GMO17" s="560"/>
      <c r="GMP17" s="767"/>
      <c r="GMQ17" s="767"/>
      <c r="GMR17" s="767"/>
      <c r="GMS17" s="767"/>
      <c r="GMT17" s="767"/>
      <c r="GMU17" s="559"/>
      <c r="GMV17" s="559"/>
      <c r="GMW17" s="560"/>
      <c r="GMX17" s="559"/>
      <c r="GMY17" s="559"/>
      <c r="GMZ17" s="559"/>
      <c r="GNA17" s="560"/>
      <c r="GNB17" s="560"/>
      <c r="GNC17" s="561"/>
      <c r="GND17" s="560"/>
      <c r="GNE17" s="767"/>
      <c r="GNF17" s="767"/>
      <c r="GNG17" s="767"/>
      <c r="GNH17" s="767"/>
      <c r="GNI17" s="767"/>
      <c r="GNJ17" s="559"/>
      <c r="GNK17" s="559"/>
      <c r="GNL17" s="560"/>
      <c r="GNM17" s="559"/>
      <c r="GNN17" s="559"/>
      <c r="GNO17" s="559"/>
      <c r="GNP17" s="560"/>
      <c r="GNQ17" s="560"/>
      <c r="GNR17" s="561"/>
      <c r="GNS17" s="560"/>
      <c r="GNT17" s="767"/>
      <c r="GNU17" s="767"/>
      <c r="GNV17" s="767"/>
      <c r="GNW17" s="767"/>
      <c r="GNX17" s="767"/>
      <c r="GNY17" s="559"/>
      <c r="GNZ17" s="559"/>
      <c r="GOA17" s="560"/>
      <c r="GOB17" s="559"/>
      <c r="GOC17" s="559"/>
      <c r="GOD17" s="559"/>
      <c r="GOE17" s="560"/>
      <c r="GOF17" s="560"/>
      <c r="GOG17" s="561"/>
      <c r="GOH17" s="560"/>
      <c r="GOI17" s="767"/>
      <c r="GOJ17" s="767"/>
      <c r="GOK17" s="767"/>
      <c r="GOL17" s="767"/>
      <c r="GOM17" s="767"/>
      <c r="GON17" s="559"/>
      <c r="GOO17" s="559"/>
      <c r="GOP17" s="560"/>
      <c r="GOQ17" s="559"/>
      <c r="GOR17" s="559"/>
      <c r="GOS17" s="559"/>
      <c r="GOT17" s="560"/>
      <c r="GOU17" s="560"/>
      <c r="GOV17" s="561"/>
      <c r="GOW17" s="560"/>
      <c r="GOX17" s="767"/>
      <c r="GOY17" s="767"/>
      <c r="GOZ17" s="767"/>
      <c r="GPA17" s="767"/>
      <c r="GPB17" s="767"/>
      <c r="GPC17" s="559"/>
      <c r="GPD17" s="559"/>
      <c r="GPE17" s="560"/>
      <c r="GPF17" s="559"/>
      <c r="GPG17" s="559"/>
      <c r="GPH17" s="559"/>
      <c r="GPI17" s="560"/>
      <c r="GPJ17" s="560"/>
      <c r="GPK17" s="561"/>
      <c r="GPL17" s="560"/>
      <c r="GPM17" s="767"/>
      <c r="GPN17" s="767"/>
      <c r="GPO17" s="767"/>
      <c r="GPP17" s="767"/>
      <c r="GPQ17" s="767"/>
      <c r="GPR17" s="559"/>
      <c r="GPS17" s="559"/>
      <c r="GPT17" s="560"/>
      <c r="GPU17" s="559"/>
      <c r="GPV17" s="559"/>
      <c r="GPW17" s="559"/>
      <c r="GPX17" s="560"/>
      <c r="GPY17" s="560"/>
      <c r="GPZ17" s="561"/>
      <c r="GQA17" s="560"/>
      <c r="GQB17" s="767"/>
      <c r="GQC17" s="767"/>
      <c r="GQD17" s="767"/>
      <c r="GQE17" s="767"/>
      <c r="GQF17" s="767"/>
      <c r="GQG17" s="559"/>
      <c r="GQH17" s="559"/>
      <c r="GQI17" s="560"/>
      <c r="GQJ17" s="559"/>
      <c r="GQK17" s="559"/>
      <c r="GQL17" s="559"/>
      <c r="GQM17" s="560"/>
      <c r="GQN17" s="560"/>
      <c r="GQO17" s="561"/>
      <c r="GQP17" s="560"/>
      <c r="GQQ17" s="767"/>
      <c r="GQR17" s="767"/>
      <c r="GQS17" s="767"/>
      <c r="GQT17" s="767"/>
      <c r="GQU17" s="767"/>
      <c r="GQV17" s="559"/>
      <c r="GQW17" s="559"/>
      <c r="GQX17" s="560"/>
      <c r="GQY17" s="559"/>
      <c r="GQZ17" s="559"/>
      <c r="GRA17" s="559"/>
      <c r="GRB17" s="560"/>
      <c r="GRC17" s="560"/>
      <c r="GRD17" s="561"/>
      <c r="GRE17" s="560"/>
      <c r="GRF17" s="767"/>
      <c r="GRG17" s="767"/>
      <c r="GRH17" s="767"/>
      <c r="GRI17" s="767"/>
      <c r="GRJ17" s="767"/>
      <c r="GRK17" s="559"/>
      <c r="GRL17" s="559"/>
      <c r="GRM17" s="560"/>
      <c r="GRN17" s="559"/>
      <c r="GRO17" s="559"/>
      <c r="GRP17" s="559"/>
      <c r="GRQ17" s="560"/>
      <c r="GRR17" s="560"/>
      <c r="GRS17" s="561"/>
      <c r="GRT17" s="560"/>
      <c r="GRU17" s="767"/>
      <c r="GRV17" s="767"/>
      <c r="GRW17" s="767"/>
      <c r="GRX17" s="767"/>
      <c r="GRY17" s="767"/>
      <c r="GRZ17" s="559"/>
      <c r="GSA17" s="559"/>
      <c r="GSB17" s="560"/>
      <c r="GSC17" s="559"/>
      <c r="GSD17" s="559"/>
      <c r="GSE17" s="559"/>
      <c r="GSF17" s="560"/>
      <c r="GSG17" s="560"/>
      <c r="GSH17" s="561"/>
      <c r="GSI17" s="560"/>
      <c r="GSJ17" s="767"/>
      <c r="GSK17" s="767"/>
      <c r="GSL17" s="767"/>
      <c r="GSM17" s="767"/>
      <c r="GSN17" s="767"/>
      <c r="GSO17" s="559"/>
      <c r="GSP17" s="559"/>
      <c r="GSQ17" s="560"/>
      <c r="GSR17" s="559"/>
      <c r="GSS17" s="559"/>
      <c r="GST17" s="559"/>
      <c r="GSU17" s="560"/>
      <c r="GSV17" s="560"/>
      <c r="GSW17" s="561"/>
      <c r="GSX17" s="560"/>
      <c r="GSY17" s="767"/>
      <c r="GSZ17" s="767"/>
      <c r="GTA17" s="767"/>
      <c r="GTB17" s="767"/>
      <c r="GTC17" s="767"/>
      <c r="GTD17" s="559"/>
      <c r="GTE17" s="559"/>
      <c r="GTF17" s="560"/>
      <c r="GTG17" s="559"/>
      <c r="GTH17" s="559"/>
      <c r="GTI17" s="559"/>
      <c r="GTJ17" s="560"/>
      <c r="GTK17" s="560"/>
      <c r="GTL17" s="561"/>
      <c r="GTM17" s="560"/>
      <c r="GTN17" s="767"/>
      <c r="GTO17" s="767"/>
      <c r="GTP17" s="767"/>
      <c r="GTQ17" s="767"/>
      <c r="GTR17" s="767"/>
      <c r="GTS17" s="559"/>
      <c r="GTT17" s="559"/>
      <c r="GTU17" s="560"/>
      <c r="GTV17" s="559"/>
      <c r="GTW17" s="559"/>
      <c r="GTX17" s="559"/>
      <c r="GTY17" s="560"/>
      <c r="GTZ17" s="560"/>
      <c r="GUA17" s="561"/>
      <c r="GUB17" s="560"/>
      <c r="GUC17" s="767"/>
      <c r="GUD17" s="767"/>
      <c r="GUE17" s="767"/>
      <c r="GUF17" s="767"/>
      <c r="GUG17" s="767"/>
      <c r="GUH17" s="559"/>
      <c r="GUI17" s="559"/>
      <c r="GUJ17" s="560"/>
      <c r="GUK17" s="559"/>
      <c r="GUL17" s="559"/>
      <c r="GUM17" s="559"/>
      <c r="GUN17" s="560"/>
      <c r="GUO17" s="560"/>
      <c r="GUP17" s="561"/>
      <c r="GUQ17" s="560"/>
      <c r="GUR17" s="767"/>
      <c r="GUS17" s="767"/>
      <c r="GUT17" s="767"/>
      <c r="GUU17" s="767"/>
      <c r="GUV17" s="767"/>
      <c r="GUW17" s="559"/>
      <c r="GUX17" s="559"/>
      <c r="GUY17" s="560"/>
      <c r="GUZ17" s="559"/>
      <c r="GVA17" s="559"/>
      <c r="GVB17" s="559"/>
      <c r="GVC17" s="560"/>
      <c r="GVD17" s="560"/>
      <c r="GVE17" s="561"/>
      <c r="GVF17" s="560"/>
      <c r="GVG17" s="767"/>
      <c r="GVH17" s="767"/>
      <c r="GVI17" s="767"/>
      <c r="GVJ17" s="767"/>
      <c r="GVK17" s="767"/>
      <c r="GVL17" s="559"/>
      <c r="GVM17" s="559"/>
      <c r="GVN17" s="560"/>
      <c r="GVO17" s="559"/>
      <c r="GVP17" s="559"/>
      <c r="GVQ17" s="559"/>
      <c r="GVR17" s="560"/>
      <c r="GVS17" s="560"/>
      <c r="GVT17" s="561"/>
      <c r="GVU17" s="560"/>
      <c r="GVV17" s="767"/>
      <c r="GVW17" s="767"/>
      <c r="GVX17" s="767"/>
      <c r="GVY17" s="767"/>
      <c r="GVZ17" s="767"/>
      <c r="GWA17" s="559"/>
      <c r="GWB17" s="559"/>
      <c r="GWC17" s="560"/>
      <c r="GWD17" s="559"/>
      <c r="GWE17" s="559"/>
      <c r="GWF17" s="559"/>
      <c r="GWG17" s="560"/>
      <c r="GWH17" s="560"/>
      <c r="GWI17" s="561"/>
      <c r="GWJ17" s="560"/>
      <c r="GWK17" s="767"/>
      <c r="GWL17" s="767"/>
      <c r="GWM17" s="767"/>
      <c r="GWN17" s="767"/>
      <c r="GWO17" s="767"/>
      <c r="GWP17" s="559"/>
      <c r="GWQ17" s="559"/>
      <c r="GWR17" s="560"/>
      <c r="GWS17" s="559"/>
      <c r="GWT17" s="559"/>
      <c r="GWU17" s="559"/>
      <c r="GWV17" s="560"/>
      <c r="GWW17" s="560"/>
      <c r="GWX17" s="561"/>
      <c r="GWY17" s="560"/>
      <c r="GWZ17" s="767"/>
      <c r="GXA17" s="767"/>
      <c r="GXB17" s="767"/>
      <c r="GXC17" s="767"/>
      <c r="GXD17" s="767"/>
      <c r="GXE17" s="559"/>
      <c r="GXF17" s="559"/>
      <c r="GXG17" s="560"/>
      <c r="GXH17" s="559"/>
      <c r="GXI17" s="559"/>
      <c r="GXJ17" s="559"/>
      <c r="GXK17" s="560"/>
      <c r="GXL17" s="560"/>
      <c r="GXM17" s="561"/>
      <c r="GXN17" s="560"/>
      <c r="GXO17" s="767"/>
      <c r="GXP17" s="767"/>
      <c r="GXQ17" s="767"/>
      <c r="GXR17" s="767"/>
      <c r="GXS17" s="767"/>
      <c r="GXT17" s="559"/>
      <c r="GXU17" s="559"/>
      <c r="GXV17" s="560"/>
      <c r="GXW17" s="559"/>
      <c r="GXX17" s="559"/>
      <c r="GXY17" s="559"/>
      <c r="GXZ17" s="560"/>
      <c r="GYA17" s="560"/>
      <c r="GYB17" s="561"/>
      <c r="GYC17" s="560"/>
      <c r="GYD17" s="767"/>
      <c r="GYE17" s="767"/>
      <c r="GYF17" s="767"/>
      <c r="GYG17" s="767"/>
      <c r="GYH17" s="767"/>
      <c r="GYI17" s="559"/>
      <c r="GYJ17" s="559"/>
      <c r="GYK17" s="560"/>
      <c r="GYL17" s="559"/>
      <c r="GYM17" s="559"/>
      <c r="GYN17" s="559"/>
      <c r="GYO17" s="560"/>
      <c r="GYP17" s="560"/>
      <c r="GYQ17" s="561"/>
      <c r="GYR17" s="560"/>
      <c r="GYS17" s="767"/>
      <c r="GYT17" s="767"/>
      <c r="GYU17" s="767"/>
      <c r="GYV17" s="767"/>
      <c r="GYW17" s="767"/>
      <c r="GYX17" s="559"/>
      <c r="GYY17" s="559"/>
      <c r="GYZ17" s="560"/>
      <c r="GZA17" s="559"/>
      <c r="GZB17" s="559"/>
      <c r="GZC17" s="559"/>
      <c r="GZD17" s="560"/>
      <c r="GZE17" s="560"/>
      <c r="GZF17" s="561"/>
      <c r="GZG17" s="560"/>
      <c r="GZH17" s="767"/>
      <c r="GZI17" s="767"/>
      <c r="GZJ17" s="767"/>
      <c r="GZK17" s="767"/>
      <c r="GZL17" s="767"/>
      <c r="GZM17" s="559"/>
      <c r="GZN17" s="559"/>
      <c r="GZO17" s="560"/>
      <c r="GZP17" s="559"/>
      <c r="GZQ17" s="559"/>
      <c r="GZR17" s="559"/>
      <c r="GZS17" s="560"/>
      <c r="GZT17" s="560"/>
      <c r="GZU17" s="561"/>
      <c r="GZV17" s="560"/>
      <c r="GZW17" s="767"/>
      <c r="GZX17" s="767"/>
      <c r="GZY17" s="767"/>
      <c r="GZZ17" s="767"/>
      <c r="HAA17" s="767"/>
      <c r="HAB17" s="559"/>
      <c r="HAC17" s="559"/>
      <c r="HAD17" s="560"/>
      <c r="HAE17" s="559"/>
      <c r="HAF17" s="559"/>
      <c r="HAG17" s="559"/>
      <c r="HAH17" s="560"/>
      <c r="HAI17" s="560"/>
      <c r="HAJ17" s="561"/>
      <c r="HAK17" s="560"/>
      <c r="HAL17" s="767"/>
      <c r="HAM17" s="767"/>
      <c r="HAN17" s="767"/>
      <c r="HAO17" s="767"/>
      <c r="HAP17" s="767"/>
      <c r="HAQ17" s="559"/>
      <c r="HAR17" s="559"/>
      <c r="HAS17" s="560"/>
      <c r="HAT17" s="559"/>
      <c r="HAU17" s="559"/>
      <c r="HAV17" s="559"/>
      <c r="HAW17" s="560"/>
      <c r="HAX17" s="560"/>
      <c r="HAY17" s="561"/>
      <c r="HAZ17" s="560"/>
      <c r="HBA17" s="767"/>
      <c r="HBB17" s="767"/>
      <c r="HBC17" s="767"/>
      <c r="HBD17" s="767"/>
      <c r="HBE17" s="767"/>
      <c r="HBF17" s="559"/>
      <c r="HBG17" s="559"/>
      <c r="HBH17" s="560"/>
      <c r="HBI17" s="559"/>
      <c r="HBJ17" s="559"/>
      <c r="HBK17" s="559"/>
      <c r="HBL17" s="560"/>
      <c r="HBM17" s="560"/>
      <c r="HBN17" s="561"/>
      <c r="HBO17" s="560"/>
      <c r="HBP17" s="767"/>
      <c r="HBQ17" s="767"/>
      <c r="HBR17" s="767"/>
      <c r="HBS17" s="767"/>
      <c r="HBT17" s="767"/>
      <c r="HBU17" s="559"/>
      <c r="HBV17" s="559"/>
      <c r="HBW17" s="560"/>
      <c r="HBX17" s="559"/>
      <c r="HBY17" s="559"/>
      <c r="HBZ17" s="559"/>
      <c r="HCA17" s="560"/>
      <c r="HCB17" s="560"/>
      <c r="HCC17" s="561"/>
      <c r="HCD17" s="560"/>
      <c r="HCE17" s="767"/>
      <c r="HCF17" s="767"/>
      <c r="HCG17" s="767"/>
      <c r="HCH17" s="767"/>
      <c r="HCI17" s="767"/>
      <c r="HCJ17" s="559"/>
      <c r="HCK17" s="559"/>
      <c r="HCL17" s="560"/>
      <c r="HCM17" s="559"/>
      <c r="HCN17" s="559"/>
      <c r="HCO17" s="559"/>
      <c r="HCP17" s="560"/>
      <c r="HCQ17" s="560"/>
      <c r="HCR17" s="561"/>
      <c r="HCS17" s="560"/>
      <c r="HCT17" s="767"/>
      <c r="HCU17" s="767"/>
      <c r="HCV17" s="767"/>
      <c r="HCW17" s="767"/>
      <c r="HCX17" s="767"/>
      <c r="HCY17" s="559"/>
      <c r="HCZ17" s="559"/>
      <c r="HDA17" s="560"/>
      <c r="HDB17" s="559"/>
      <c r="HDC17" s="559"/>
      <c r="HDD17" s="559"/>
      <c r="HDE17" s="560"/>
      <c r="HDF17" s="560"/>
      <c r="HDG17" s="561"/>
      <c r="HDH17" s="560"/>
      <c r="HDI17" s="767"/>
      <c r="HDJ17" s="767"/>
      <c r="HDK17" s="767"/>
      <c r="HDL17" s="767"/>
      <c r="HDM17" s="767"/>
      <c r="HDN17" s="559"/>
      <c r="HDO17" s="559"/>
      <c r="HDP17" s="560"/>
      <c r="HDQ17" s="559"/>
      <c r="HDR17" s="559"/>
      <c r="HDS17" s="559"/>
      <c r="HDT17" s="560"/>
      <c r="HDU17" s="560"/>
      <c r="HDV17" s="561"/>
      <c r="HDW17" s="560"/>
      <c r="HDX17" s="767"/>
      <c r="HDY17" s="767"/>
      <c r="HDZ17" s="767"/>
      <c r="HEA17" s="767"/>
      <c r="HEB17" s="767"/>
      <c r="HEC17" s="559"/>
      <c r="HED17" s="559"/>
      <c r="HEE17" s="560"/>
      <c r="HEF17" s="559"/>
      <c r="HEG17" s="559"/>
      <c r="HEH17" s="559"/>
      <c r="HEI17" s="560"/>
      <c r="HEJ17" s="560"/>
      <c r="HEK17" s="561"/>
      <c r="HEL17" s="560"/>
      <c r="HEM17" s="767"/>
      <c r="HEN17" s="767"/>
      <c r="HEO17" s="767"/>
      <c r="HEP17" s="767"/>
      <c r="HEQ17" s="767"/>
      <c r="HER17" s="559"/>
      <c r="HES17" s="559"/>
      <c r="HET17" s="560"/>
      <c r="HEU17" s="559"/>
      <c r="HEV17" s="559"/>
      <c r="HEW17" s="559"/>
      <c r="HEX17" s="560"/>
      <c r="HEY17" s="560"/>
      <c r="HEZ17" s="561"/>
      <c r="HFA17" s="560"/>
      <c r="HFB17" s="767"/>
      <c r="HFC17" s="767"/>
      <c r="HFD17" s="767"/>
      <c r="HFE17" s="767"/>
      <c r="HFF17" s="767"/>
      <c r="HFG17" s="559"/>
      <c r="HFH17" s="559"/>
      <c r="HFI17" s="560"/>
      <c r="HFJ17" s="559"/>
      <c r="HFK17" s="559"/>
      <c r="HFL17" s="559"/>
      <c r="HFM17" s="560"/>
      <c r="HFN17" s="560"/>
      <c r="HFO17" s="561"/>
      <c r="HFP17" s="560"/>
      <c r="HFQ17" s="767"/>
      <c r="HFR17" s="767"/>
      <c r="HFS17" s="767"/>
      <c r="HFT17" s="767"/>
      <c r="HFU17" s="767"/>
      <c r="HFV17" s="559"/>
      <c r="HFW17" s="559"/>
      <c r="HFX17" s="560"/>
      <c r="HFY17" s="559"/>
      <c r="HFZ17" s="559"/>
      <c r="HGA17" s="559"/>
      <c r="HGB17" s="560"/>
      <c r="HGC17" s="560"/>
      <c r="HGD17" s="561"/>
      <c r="HGE17" s="560"/>
      <c r="HGF17" s="767"/>
      <c r="HGG17" s="767"/>
      <c r="HGH17" s="767"/>
      <c r="HGI17" s="767"/>
      <c r="HGJ17" s="767"/>
      <c r="HGK17" s="559"/>
      <c r="HGL17" s="559"/>
      <c r="HGM17" s="560"/>
      <c r="HGN17" s="559"/>
      <c r="HGO17" s="559"/>
      <c r="HGP17" s="559"/>
      <c r="HGQ17" s="560"/>
      <c r="HGR17" s="560"/>
      <c r="HGS17" s="561"/>
      <c r="HGT17" s="560"/>
      <c r="HGU17" s="767"/>
      <c r="HGV17" s="767"/>
      <c r="HGW17" s="767"/>
      <c r="HGX17" s="767"/>
      <c r="HGY17" s="767"/>
      <c r="HGZ17" s="559"/>
      <c r="HHA17" s="559"/>
      <c r="HHB17" s="560"/>
      <c r="HHC17" s="559"/>
      <c r="HHD17" s="559"/>
      <c r="HHE17" s="559"/>
      <c r="HHF17" s="560"/>
      <c r="HHG17" s="560"/>
      <c r="HHH17" s="561"/>
      <c r="HHI17" s="560"/>
      <c r="HHJ17" s="767"/>
      <c r="HHK17" s="767"/>
      <c r="HHL17" s="767"/>
      <c r="HHM17" s="767"/>
      <c r="HHN17" s="767"/>
      <c r="HHO17" s="559"/>
      <c r="HHP17" s="559"/>
      <c r="HHQ17" s="560"/>
      <c r="HHR17" s="559"/>
      <c r="HHS17" s="559"/>
      <c r="HHT17" s="559"/>
      <c r="HHU17" s="560"/>
      <c r="HHV17" s="560"/>
      <c r="HHW17" s="561"/>
      <c r="HHX17" s="560"/>
      <c r="HHY17" s="767"/>
      <c r="HHZ17" s="767"/>
      <c r="HIA17" s="767"/>
      <c r="HIB17" s="767"/>
      <c r="HIC17" s="767"/>
      <c r="HID17" s="559"/>
      <c r="HIE17" s="559"/>
      <c r="HIF17" s="560"/>
      <c r="HIG17" s="559"/>
      <c r="HIH17" s="559"/>
      <c r="HII17" s="559"/>
      <c r="HIJ17" s="560"/>
      <c r="HIK17" s="560"/>
      <c r="HIL17" s="561"/>
      <c r="HIM17" s="560"/>
      <c r="HIN17" s="767"/>
      <c r="HIO17" s="767"/>
      <c r="HIP17" s="767"/>
      <c r="HIQ17" s="767"/>
      <c r="HIR17" s="767"/>
      <c r="HIS17" s="559"/>
      <c r="HIT17" s="559"/>
      <c r="HIU17" s="560"/>
      <c r="HIV17" s="559"/>
      <c r="HIW17" s="559"/>
      <c r="HIX17" s="559"/>
      <c r="HIY17" s="560"/>
      <c r="HIZ17" s="560"/>
      <c r="HJA17" s="561"/>
      <c r="HJB17" s="560"/>
      <c r="HJC17" s="767"/>
      <c r="HJD17" s="767"/>
      <c r="HJE17" s="767"/>
      <c r="HJF17" s="767"/>
      <c r="HJG17" s="767"/>
      <c r="HJH17" s="559"/>
      <c r="HJI17" s="559"/>
      <c r="HJJ17" s="560"/>
      <c r="HJK17" s="559"/>
      <c r="HJL17" s="559"/>
      <c r="HJM17" s="559"/>
      <c r="HJN17" s="560"/>
      <c r="HJO17" s="560"/>
      <c r="HJP17" s="561"/>
      <c r="HJQ17" s="560"/>
      <c r="HJR17" s="767"/>
      <c r="HJS17" s="767"/>
      <c r="HJT17" s="767"/>
      <c r="HJU17" s="767"/>
      <c r="HJV17" s="767"/>
      <c r="HJW17" s="559"/>
      <c r="HJX17" s="559"/>
      <c r="HJY17" s="560"/>
      <c r="HJZ17" s="559"/>
      <c r="HKA17" s="559"/>
      <c r="HKB17" s="559"/>
      <c r="HKC17" s="560"/>
      <c r="HKD17" s="560"/>
      <c r="HKE17" s="561"/>
      <c r="HKF17" s="560"/>
      <c r="HKG17" s="767"/>
      <c r="HKH17" s="767"/>
      <c r="HKI17" s="767"/>
      <c r="HKJ17" s="767"/>
      <c r="HKK17" s="767"/>
      <c r="HKL17" s="559"/>
      <c r="HKM17" s="559"/>
      <c r="HKN17" s="560"/>
      <c r="HKO17" s="559"/>
      <c r="HKP17" s="559"/>
      <c r="HKQ17" s="559"/>
      <c r="HKR17" s="560"/>
      <c r="HKS17" s="560"/>
      <c r="HKT17" s="561"/>
      <c r="HKU17" s="560"/>
      <c r="HKV17" s="767"/>
      <c r="HKW17" s="767"/>
      <c r="HKX17" s="767"/>
      <c r="HKY17" s="767"/>
      <c r="HKZ17" s="767"/>
      <c r="HLA17" s="559"/>
      <c r="HLB17" s="559"/>
      <c r="HLC17" s="560"/>
      <c r="HLD17" s="559"/>
      <c r="HLE17" s="559"/>
      <c r="HLF17" s="559"/>
      <c r="HLG17" s="560"/>
      <c r="HLH17" s="560"/>
      <c r="HLI17" s="561"/>
      <c r="HLJ17" s="560"/>
      <c r="HLK17" s="767"/>
      <c r="HLL17" s="767"/>
      <c r="HLM17" s="767"/>
      <c r="HLN17" s="767"/>
      <c r="HLO17" s="767"/>
      <c r="HLP17" s="559"/>
      <c r="HLQ17" s="559"/>
      <c r="HLR17" s="560"/>
      <c r="HLS17" s="559"/>
      <c r="HLT17" s="559"/>
      <c r="HLU17" s="559"/>
      <c r="HLV17" s="560"/>
      <c r="HLW17" s="560"/>
      <c r="HLX17" s="561"/>
      <c r="HLY17" s="560"/>
      <c r="HLZ17" s="767"/>
      <c r="HMA17" s="767"/>
      <c r="HMB17" s="767"/>
      <c r="HMC17" s="767"/>
      <c r="HMD17" s="767"/>
      <c r="HME17" s="559"/>
      <c r="HMF17" s="559"/>
      <c r="HMG17" s="560"/>
      <c r="HMH17" s="559"/>
      <c r="HMI17" s="559"/>
      <c r="HMJ17" s="559"/>
      <c r="HMK17" s="560"/>
      <c r="HML17" s="560"/>
      <c r="HMM17" s="561"/>
      <c r="HMN17" s="560"/>
      <c r="HMO17" s="767"/>
      <c r="HMP17" s="767"/>
      <c r="HMQ17" s="767"/>
      <c r="HMR17" s="767"/>
      <c r="HMS17" s="767"/>
      <c r="HMT17" s="559"/>
      <c r="HMU17" s="559"/>
      <c r="HMV17" s="560"/>
      <c r="HMW17" s="559"/>
      <c r="HMX17" s="559"/>
      <c r="HMY17" s="559"/>
      <c r="HMZ17" s="560"/>
      <c r="HNA17" s="560"/>
      <c r="HNB17" s="561"/>
      <c r="HNC17" s="560"/>
      <c r="HND17" s="767"/>
      <c r="HNE17" s="767"/>
      <c r="HNF17" s="767"/>
      <c r="HNG17" s="767"/>
      <c r="HNH17" s="767"/>
      <c r="HNI17" s="559"/>
      <c r="HNJ17" s="559"/>
      <c r="HNK17" s="560"/>
      <c r="HNL17" s="559"/>
      <c r="HNM17" s="559"/>
      <c r="HNN17" s="559"/>
      <c r="HNO17" s="560"/>
      <c r="HNP17" s="560"/>
      <c r="HNQ17" s="561"/>
      <c r="HNR17" s="560"/>
      <c r="HNS17" s="767"/>
      <c r="HNT17" s="767"/>
      <c r="HNU17" s="767"/>
      <c r="HNV17" s="767"/>
      <c r="HNW17" s="767"/>
      <c r="HNX17" s="559"/>
      <c r="HNY17" s="559"/>
      <c r="HNZ17" s="560"/>
      <c r="HOA17" s="559"/>
      <c r="HOB17" s="559"/>
      <c r="HOC17" s="559"/>
      <c r="HOD17" s="560"/>
      <c r="HOE17" s="560"/>
      <c r="HOF17" s="561"/>
      <c r="HOG17" s="560"/>
      <c r="HOH17" s="767"/>
      <c r="HOI17" s="767"/>
      <c r="HOJ17" s="767"/>
      <c r="HOK17" s="767"/>
      <c r="HOL17" s="767"/>
      <c r="HOM17" s="559"/>
      <c r="HON17" s="559"/>
      <c r="HOO17" s="560"/>
      <c r="HOP17" s="559"/>
      <c r="HOQ17" s="559"/>
      <c r="HOR17" s="559"/>
      <c r="HOS17" s="560"/>
      <c r="HOT17" s="560"/>
      <c r="HOU17" s="561"/>
      <c r="HOV17" s="560"/>
      <c r="HOW17" s="767"/>
      <c r="HOX17" s="767"/>
      <c r="HOY17" s="767"/>
      <c r="HOZ17" s="767"/>
      <c r="HPA17" s="767"/>
      <c r="HPB17" s="559"/>
      <c r="HPC17" s="559"/>
      <c r="HPD17" s="560"/>
      <c r="HPE17" s="559"/>
      <c r="HPF17" s="559"/>
      <c r="HPG17" s="559"/>
      <c r="HPH17" s="560"/>
      <c r="HPI17" s="560"/>
      <c r="HPJ17" s="561"/>
      <c r="HPK17" s="560"/>
      <c r="HPL17" s="767"/>
      <c r="HPM17" s="767"/>
      <c r="HPN17" s="767"/>
      <c r="HPO17" s="767"/>
      <c r="HPP17" s="767"/>
      <c r="HPQ17" s="559"/>
      <c r="HPR17" s="559"/>
      <c r="HPS17" s="560"/>
      <c r="HPT17" s="559"/>
      <c r="HPU17" s="559"/>
      <c r="HPV17" s="559"/>
      <c r="HPW17" s="560"/>
      <c r="HPX17" s="560"/>
      <c r="HPY17" s="561"/>
      <c r="HPZ17" s="560"/>
      <c r="HQA17" s="767"/>
      <c r="HQB17" s="767"/>
      <c r="HQC17" s="767"/>
      <c r="HQD17" s="767"/>
      <c r="HQE17" s="767"/>
      <c r="HQF17" s="559"/>
      <c r="HQG17" s="559"/>
      <c r="HQH17" s="560"/>
      <c r="HQI17" s="559"/>
      <c r="HQJ17" s="559"/>
      <c r="HQK17" s="559"/>
      <c r="HQL17" s="560"/>
      <c r="HQM17" s="560"/>
      <c r="HQN17" s="561"/>
      <c r="HQO17" s="560"/>
      <c r="HQP17" s="767"/>
      <c r="HQQ17" s="767"/>
      <c r="HQR17" s="767"/>
      <c r="HQS17" s="767"/>
      <c r="HQT17" s="767"/>
      <c r="HQU17" s="559"/>
      <c r="HQV17" s="559"/>
      <c r="HQW17" s="560"/>
      <c r="HQX17" s="559"/>
      <c r="HQY17" s="559"/>
      <c r="HQZ17" s="559"/>
      <c r="HRA17" s="560"/>
      <c r="HRB17" s="560"/>
      <c r="HRC17" s="561"/>
      <c r="HRD17" s="560"/>
      <c r="HRE17" s="767"/>
      <c r="HRF17" s="767"/>
      <c r="HRG17" s="767"/>
      <c r="HRH17" s="767"/>
      <c r="HRI17" s="767"/>
      <c r="HRJ17" s="559"/>
      <c r="HRK17" s="559"/>
      <c r="HRL17" s="560"/>
      <c r="HRM17" s="559"/>
      <c r="HRN17" s="559"/>
      <c r="HRO17" s="559"/>
      <c r="HRP17" s="560"/>
      <c r="HRQ17" s="560"/>
      <c r="HRR17" s="561"/>
      <c r="HRS17" s="560"/>
      <c r="HRT17" s="767"/>
      <c r="HRU17" s="767"/>
      <c r="HRV17" s="767"/>
      <c r="HRW17" s="767"/>
      <c r="HRX17" s="767"/>
      <c r="HRY17" s="559"/>
      <c r="HRZ17" s="559"/>
      <c r="HSA17" s="560"/>
      <c r="HSB17" s="559"/>
      <c r="HSC17" s="559"/>
      <c r="HSD17" s="559"/>
      <c r="HSE17" s="560"/>
      <c r="HSF17" s="560"/>
      <c r="HSG17" s="561"/>
      <c r="HSH17" s="560"/>
      <c r="HSI17" s="767"/>
      <c r="HSJ17" s="767"/>
      <c r="HSK17" s="767"/>
      <c r="HSL17" s="767"/>
      <c r="HSM17" s="767"/>
      <c r="HSN17" s="559"/>
      <c r="HSO17" s="559"/>
      <c r="HSP17" s="560"/>
      <c r="HSQ17" s="559"/>
      <c r="HSR17" s="559"/>
      <c r="HSS17" s="559"/>
      <c r="HST17" s="560"/>
      <c r="HSU17" s="560"/>
      <c r="HSV17" s="561"/>
      <c r="HSW17" s="560"/>
      <c r="HSX17" s="767"/>
      <c r="HSY17" s="767"/>
      <c r="HSZ17" s="767"/>
      <c r="HTA17" s="767"/>
      <c r="HTB17" s="767"/>
      <c r="HTC17" s="559"/>
      <c r="HTD17" s="559"/>
      <c r="HTE17" s="560"/>
      <c r="HTF17" s="559"/>
      <c r="HTG17" s="559"/>
      <c r="HTH17" s="559"/>
      <c r="HTI17" s="560"/>
      <c r="HTJ17" s="560"/>
      <c r="HTK17" s="561"/>
      <c r="HTL17" s="560"/>
      <c r="HTM17" s="767"/>
      <c r="HTN17" s="767"/>
      <c r="HTO17" s="767"/>
      <c r="HTP17" s="767"/>
      <c r="HTQ17" s="767"/>
      <c r="HTR17" s="559"/>
      <c r="HTS17" s="559"/>
      <c r="HTT17" s="560"/>
      <c r="HTU17" s="559"/>
      <c r="HTV17" s="559"/>
      <c r="HTW17" s="559"/>
      <c r="HTX17" s="560"/>
      <c r="HTY17" s="560"/>
      <c r="HTZ17" s="561"/>
      <c r="HUA17" s="560"/>
      <c r="HUB17" s="767"/>
      <c r="HUC17" s="767"/>
      <c r="HUD17" s="767"/>
      <c r="HUE17" s="767"/>
      <c r="HUF17" s="767"/>
      <c r="HUG17" s="559"/>
      <c r="HUH17" s="559"/>
      <c r="HUI17" s="560"/>
      <c r="HUJ17" s="559"/>
      <c r="HUK17" s="559"/>
      <c r="HUL17" s="559"/>
      <c r="HUM17" s="560"/>
      <c r="HUN17" s="560"/>
      <c r="HUO17" s="561"/>
      <c r="HUP17" s="560"/>
      <c r="HUQ17" s="767"/>
      <c r="HUR17" s="767"/>
      <c r="HUS17" s="767"/>
      <c r="HUT17" s="767"/>
      <c r="HUU17" s="767"/>
      <c r="HUV17" s="559"/>
      <c r="HUW17" s="559"/>
      <c r="HUX17" s="560"/>
      <c r="HUY17" s="559"/>
      <c r="HUZ17" s="559"/>
      <c r="HVA17" s="559"/>
      <c r="HVB17" s="560"/>
      <c r="HVC17" s="560"/>
      <c r="HVD17" s="561"/>
      <c r="HVE17" s="560"/>
      <c r="HVF17" s="767"/>
      <c r="HVG17" s="767"/>
      <c r="HVH17" s="767"/>
      <c r="HVI17" s="767"/>
      <c r="HVJ17" s="767"/>
      <c r="HVK17" s="559"/>
      <c r="HVL17" s="559"/>
      <c r="HVM17" s="560"/>
      <c r="HVN17" s="559"/>
      <c r="HVO17" s="559"/>
      <c r="HVP17" s="559"/>
      <c r="HVQ17" s="560"/>
      <c r="HVR17" s="560"/>
      <c r="HVS17" s="561"/>
      <c r="HVT17" s="560"/>
      <c r="HVU17" s="767"/>
      <c r="HVV17" s="767"/>
      <c r="HVW17" s="767"/>
      <c r="HVX17" s="767"/>
      <c r="HVY17" s="767"/>
      <c r="HVZ17" s="559"/>
      <c r="HWA17" s="559"/>
      <c r="HWB17" s="560"/>
      <c r="HWC17" s="559"/>
      <c r="HWD17" s="559"/>
      <c r="HWE17" s="559"/>
      <c r="HWF17" s="560"/>
      <c r="HWG17" s="560"/>
      <c r="HWH17" s="561"/>
      <c r="HWI17" s="560"/>
      <c r="HWJ17" s="767"/>
      <c r="HWK17" s="767"/>
      <c r="HWL17" s="767"/>
      <c r="HWM17" s="767"/>
      <c r="HWN17" s="767"/>
      <c r="HWO17" s="559"/>
      <c r="HWP17" s="559"/>
      <c r="HWQ17" s="560"/>
      <c r="HWR17" s="559"/>
      <c r="HWS17" s="559"/>
      <c r="HWT17" s="559"/>
      <c r="HWU17" s="560"/>
      <c r="HWV17" s="560"/>
      <c r="HWW17" s="561"/>
      <c r="HWX17" s="560"/>
      <c r="HWY17" s="767"/>
      <c r="HWZ17" s="767"/>
      <c r="HXA17" s="767"/>
      <c r="HXB17" s="767"/>
      <c r="HXC17" s="767"/>
      <c r="HXD17" s="559"/>
      <c r="HXE17" s="559"/>
      <c r="HXF17" s="560"/>
      <c r="HXG17" s="559"/>
      <c r="HXH17" s="559"/>
      <c r="HXI17" s="559"/>
      <c r="HXJ17" s="560"/>
      <c r="HXK17" s="560"/>
      <c r="HXL17" s="561"/>
      <c r="HXM17" s="560"/>
      <c r="HXN17" s="767"/>
      <c r="HXO17" s="767"/>
      <c r="HXP17" s="767"/>
      <c r="HXQ17" s="767"/>
      <c r="HXR17" s="767"/>
      <c r="HXS17" s="559"/>
      <c r="HXT17" s="559"/>
      <c r="HXU17" s="560"/>
      <c r="HXV17" s="559"/>
      <c r="HXW17" s="559"/>
      <c r="HXX17" s="559"/>
      <c r="HXY17" s="560"/>
      <c r="HXZ17" s="560"/>
      <c r="HYA17" s="561"/>
      <c r="HYB17" s="560"/>
      <c r="HYC17" s="767"/>
      <c r="HYD17" s="767"/>
      <c r="HYE17" s="767"/>
      <c r="HYF17" s="767"/>
      <c r="HYG17" s="767"/>
      <c r="HYH17" s="559"/>
      <c r="HYI17" s="559"/>
      <c r="HYJ17" s="560"/>
      <c r="HYK17" s="559"/>
      <c r="HYL17" s="559"/>
      <c r="HYM17" s="559"/>
      <c r="HYN17" s="560"/>
      <c r="HYO17" s="560"/>
      <c r="HYP17" s="561"/>
      <c r="HYQ17" s="560"/>
      <c r="HYR17" s="767"/>
      <c r="HYS17" s="767"/>
      <c r="HYT17" s="767"/>
      <c r="HYU17" s="767"/>
      <c r="HYV17" s="767"/>
      <c r="HYW17" s="559"/>
      <c r="HYX17" s="559"/>
      <c r="HYY17" s="560"/>
      <c r="HYZ17" s="559"/>
      <c r="HZA17" s="559"/>
      <c r="HZB17" s="559"/>
      <c r="HZC17" s="560"/>
      <c r="HZD17" s="560"/>
      <c r="HZE17" s="561"/>
      <c r="HZF17" s="560"/>
      <c r="HZG17" s="767"/>
      <c r="HZH17" s="767"/>
      <c r="HZI17" s="767"/>
      <c r="HZJ17" s="767"/>
      <c r="HZK17" s="767"/>
      <c r="HZL17" s="559"/>
      <c r="HZM17" s="559"/>
      <c r="HZN17" s="560"/>
      <c r="HZO17" s="559"/>
      <c r="HZP17" s="559"/>
      <c r="HZQ17" s="559"/>
      <c r="HZR17" s="560"/>
      <c r="HZS17" s="560"/>
      <c r="HZT17" s="561"/>
      <c r="HZU17" s="560"/>
      <c r="HZV17" s="767"/>
      <c r="HZW17" s="767"/>
      <c r="HZX17" s="767"/>
      <c r="HZY17" s="767"/>
      <c r="HZZ17" s="767"/>
      <c r="IAA17" s="559"/>
      <c r="IAB17" s="559"/>
      <c r="IAC17" s="560"/>
      <c r="IAD17" s="559"/>
      <c r="IAE17" s="559"/>
      <c r="IAF17" s="559"/>
      <c r="IAG17" s="560"/>
      <c r="IAH17" s="560"/>
      <c r="IAI17" s="561"/>
      <c r="IAJ17" s="560"/>
      <c r="IAK17" s="767"/>
      <c r="IAL17" s="767"/>
      <c r="IAM17" s="767"/>
      <c r="IAN17" s="767"/>
      <c r="IAO17" s="767"/>
      <c r="IAP17" s="559"/>
      <c r="IAQ17" s="559"/>
      <c r="IAR17" s="560"/>
      <c r="IAS17" s="559"/>
      <c r="IAT17" s="559"/>
      <c r="IAU17" s="559"/>
      <c r="IAV17" s="560"/>
      <c r="IAW17" s="560"/>
      <c r="IAX17" s="561"/>
      <c r="IAY17" s="560"/>
      <c r="IAZ17" s="767"/>
      <c r="IBA17" s="767"/>
      <c r="IBB17" s="767"/>
      <c r="IBC17" s="767"/>
      <c r="IBD17" s="767"/>
      <c r="IBE17" s="559"/>
      <c r="IBF17" s="559"/>
      <c r="IBG17" s="560"/>
      <c r="IBH17" s="559"/>
      <c r="IBI17" s="559"/>
      <c r="IBJ17" s="559"/>
      <c r="IBK17" s="560"/>
      <c r="IBL17" s="560"/>
      <c r="IBM17" s="561"/>
      <c r="IBN17" s="560"/>
      <c r="IBO17" s="767"/>
      <c r="IBP17" s="767"/>
      <c r="IBQ17" s="767"/>
      <c r="IBR17" s="767"/>
      <c r="IBS17" s="767"/>
      <c r="IBT17" s="559"/>
      <c r="IBU17" s="559"/>
      <c r="IBV17" s="560"/>
      <c r="IBW17" s="559"/>
      <c r="IBX17" s="559"/>
      <c r="IBY17" s="559"/>
      <c r="IBZ17" s="560"/>
      <c r="ICA17" s="560"/>
      <c r="ICB17" s="561"/>
      <c r="ICC17" s="560"/>
      <c r="ICD17" s="767"/>
      <c r="ICE17" s="767"/>
      <c r="ICF17" s="767"/>
      <c r="ICG17" s="767"/>
      <c r="ICH17" s="767"/>
      <c r="ICI17" s="559"/>
      <c r="ICJ17" s="559"/>
      <c r="ICK17" s="560"/>
      <c r="ICL17" s="559"/>
      <c r="ICM17" s="559"/>
      <c r="ICN17" s="559"/>
      <c r="ICO17" s="560"/>
      <c r="ICP17" s="560"/>
      <c r="ICQ17" s="561"/>
      <c r="ICR17" s="560"/>
      <c r="ICS17" s="767"/>
      <c r="ICT17" s="767"/>
      <c r="ICU17" s="767"/>
      <c r="ICV17" s="767"/>
      <c r="ICW17" s="767"/>
      <c r="ICX17" s="559"/>
      <c r="ICY17" s="559"/>
      <c r="ICZ17" s="560"/>
      <c r="IDA17" s="559"/>
      <c r="IDB17" s="559"/>
      <c r="IDC17" s="559"/>
      <c r="IDD17" s="560"/>
      <c r="IDE17" s="560"/>
      <c r="IDF17" s="561"/>
      <c r="IDG17" s="560"/>
      <c r="IDH17" s="767"/>
      <c r="IDI17" s="767"/>
      <c r="IDJ17" s="767"/>
      <c r="IDK17" s="767"/>
      <c r="IDL17" s="767"/>
      <c r="IDM17" s="559"/>
      <c r="IDN17" s="559"/>
      <c r="IDO17" s="560"/>
      <c r="IDP17" s="559"/>
      <c r="IDQ17" s="559"/>
      <c r="IDR17" s="559"/>
      <c r="IDS17" s="560"/>
      <c r="IDT17" s="560"/>
      <c r="IDU17" s="561"/>
      <c r="IDV17" s="560"/>
      <c r="IDW17" s="767"/>
      <c r="IDX17" s="767"/>
      <c r="IDY17" s="767"/>
      <c r="IDZ17" s="767"/>
      <c r="IEA17" s="767"/>
      <c r="IEB17" s="559"/>
      <c r="IEC17" s="559"/>
      <c r="IED17" s="560"/>
      <c r="IEE17" s="559"/>
      <c r="IEF17" s="559"/>
      <c r="IEG17" s="559"/>
      <c r="IEH17" s="560"/>
      <c r="IEI17" s="560"/>
      <c r="IEJ17" s="561"/>
      <c r="IEK17" s="560"/>
      <c r="IEL17" s="767"/>
      <c r="IEM17" s="767"/>
      <c r="IEN17" s="767"/>
      <c r="IEO17" s="767"/>
      <c r="IEP17" s="767"/>
      <c r="IEQ17" s="559"/>
      <c r="IER17" s="559"/>
      <c r="IES17" s="560"/>
      <c r="IET17" s="559"/>
      <c r="IEU17" s="559"/>
      <c r="IEV17" s="559"/>
      <c r="IEW17" s="560"/>
      <c r="IEX17" s="560"/>
      <c r="IEY17" s="561"/>
      <c r="IEZ17" s="560"/>
      <c r="IFA17" s="767"/>
      <c r="IFB17" s="767"/>
      <c r="IFC17" s="767"/>
      <c r="IFD17" s="767"/>
      <c r="IFE17" s="767"/>
      <c r="IFF17" s="559"/>
      <c r="IFG17" s="559"/>
      <c r="IFH17" s="560"/>
      <c r="IFI17" s="559"/>
      <c r="IFJ17" s="559"/>
      <c r="IFK17" s="559"/>
      <c r="IFL17" s="560"/>
      <c r="IFM17" s="560"/>
      <c r="IFN17" s="561"/>
      <c r="IFO17" s="560"/>
      <c r="IFP17" s="767"/>
      <c r="IFQ17" s="767"/>
      <c r="IFR17" s="767"/>
      <c r="IFS17" s="767"/>
      <c r="IFT17" s="767"/>
      <c r="IFU17" s="559"/>
      <c r="IFV17" s="559"/>
      <c r="IFW17" s="560"/>
      <c r="IFX17" s="559"/>
      <c r="IFY17" s="559"/>
      <c r="IFZ17" s="559"/>
      <c r="IGA17" s="560"/>
      <c r="IGB17" s="560"/>
      <c r="IGC17" s="561"/>
      <c r="IGD17" s="560"/>
      <c r="IGE17" s="767"/>
      <c r="IGF17" s="767"/>
      <c r="IGG17" s="767"/>
      <c r="IGH17" s="767"/>
      <c r="IGI17" s="767"/>
      <c r="IGJ17" s="559"/>
      <c r="IGK17" s="559"/>
      <c r="IGL17" s="560"/>
      <c r="IGM17" s="559"/>
      <c r="IGN17" s="559"/>
      <c r="IGO17" s="559"/>
      <c r="IGP17" s="560"/>
      <c r="IGQ17" s="560"/>
      <c r="IGR17" s="561"/>
      <c r="IGS17" s="560"/>
      <c r="IGT17" s="767"/>
      <c r="IGU17" s="767"/>
      <c r="IGV17" s="767"/>
      <c r="IGW17" s="767"/>
      <c r="IGX17" s="767"/>
      <c r="IGY17" s="559"/>
      <c r="IGZ17" s="559"/>
      <c r="IHA17" s="560"/>
      <c r="IHB17" s="559"/>
      <c r="IHC17" s="559"/>
      <c r="IHD17" s="559"/>
      <c r="IHE17" s="560"/>
      <c r="IHF17" s="560"/>
      <c r="IHG17" s="561"/>
      <c r="IHH17" s="560"/>
      <c r="IHI17" s="767"/>
      <c r="IHJ17" s="767"/>
      <c r="IHK17" s="767"/>
      <c r="IHL17" s="767"/>
      <c r="IHM17" s="767"/>
      <c r="IHN17" s="559"/>
      <c r="IHO17" s="559"/>
      <c r="IHP17" s="560"/>
      <c r="IHQ17" s="559"/>
      <c r="IHR17" s="559"/>
      <c r="IHS17" s="559"/>
      <c r="IHT17" s="560"/>
      <c r="IHU17" s="560"/>
      <c r="IHV17" s="561"/>
      <c r="IHW17" s="560"/>
      <c r="IHX17" s="767"/>
      <c r="IHY17" s="767"/>
      <c r="IHZ17" s="767"/>
      <c r="IIA17" s="767"/>
      <c r="IIB17" s="767"/>
      <c r="IIC17" s="559"/>
      <c r="IID17" s="559"/>
      <c r="IIE17" s="560"/>
      <c r="IIF17" s="559"/>
      <c r="IIG17" s="559"/>
      <c r="IIH17" s="559"/>
      <c r="III17" s="560"/>
      <c r="IIJ17" s="560"/>
      <c r="IIK17" s="561"/>
      <c r="IIL17" s="560"/>
      <c r="IIM17" s="767"/>
      <c r="IIN17" s="767"/>
      <c r="IIO17" s="767"/>
      <c r="IIP17" s="767"/>
      <c r="IIQ17" s="767"/>
      <c r="IIR17" s="559"/>
      <c r="IIS17" s="559"/>
      <c r="IIT17" s="560"/>
      <c r="IIU17" s="559"/>
      <c r="IIV17" s="559"/>
      <c r="IIW17" s="559"/>
      <c r="IIX17" s="560"/>
      <c r="IIY17" s="560"/>
      <c r="IIZ17" s="561"/>
      <c r="IJA17" s="560"/>
      <c r="IJB17" s="767"/>
      <c r="IJC17" s="767"/>
      <c r="IJD17" s="767"/>
      <c r="IJE17" s="767"/>
      <c r="IJF17" s="767"/>
      <c r="IJG17" s="559"/>
      <c r="IJH17" s="559"/>
      <c r="IJI17" s="560"/>
      <c r="IJJ17" s="559"/>
      <c r="IJK17" s="559"/>
      <c r="IJL17" s="559"/>
      <c r="IJM17" s="560"/>
      <c r="IJN17" s="560"/>
      <c r="IJO17" s="561"/>
      <c r="IJP17" s="560"/>
      <c r="IJQ17" s="767"/>
      <c r="IJR17" s="767"/>
      <c r="IJS17" s="767"/>
      <c r="IJT17" s="767"/>
      <c r="IJU17" s="767"/>
      <c r="IJV17" s="559"/>
      <c r="IJW17" s="559"/>
      <c r="IJX17" s="560"/>
      <c r="IJY17" s="559"/>
      <c r="IJZ17" s="559"/>
      <c r="IKA17" s="559"/>
      <c r="IKB17" s="560"/>
      <c r="IKC17" s="560"/>
      <c r="IKD17" s="561"/>
      <c r="IKE17" s="560"/>
      <c r="IKF17" s="767"/>
      <c r="IKG17" s="767"/>
      <c r="IKH17" s="767"/>
      <c r="IKI17" s="767"/>
      <c r="IKJ17" s="767"/>
      <c r="IKK17" s="559"/>
      <c r="IKL17" s="559"/>
      <c r="IKM17" s="560"/>
      <c r="IKN17" s="559"/>
      <c r="IKO17" s="559"/>
      <c r="IKP17" s="559"/>
      <c r="IKQ17" s="560"/>
      <c r="IKR17" s="560"/>
      <c r="IKS17" s="561"/>
      <c r="IKT17" s="560"/>
      <c r="IKU17" s="767"/>
      <c r="IKV17" s="767"/>
      <c r="IKW17" s="767"/>
      <c r="IKX17" s="767"/>
      <c r="IKY17" s="767"/>
      <c r="IKZ17" s="559"/>
      <c r="ILA17" s="559"/>
      <c r="ILB17" s="560"/>
      <c r="ILC17" s="559"/>
      <c r="ILD17" s="559"/>
      <c r="ILE17" s="559"/>
      <c r="ILF17" s="560"/>
      <c r="ILG17" s="560"/>
      <c r="ILH17" s="561"/>
      <c r="ILI17" s="560"/>
      <c r="ILJ17" s="767"/>
      <c r="ILK17" s="767"/>
      <c r="ILL17" s="767"/>
      <c r="ILM17" s="767"/>
      <c r="ILN17" s="767"/>
      <c r="ILO17" s="559"/>
      <c r="ILP17" s="559"/>
      <c r="ILQ17" s="560"/>
      <c r="ILR17" s="559"/>
      <c r="ILS17" s="559"/>
      <c r="ILT17" s="559"/>
      <c r="ILU17" s="560"/>
      <c r="ILV17" s="560"/>
      <c r="ILW17" s="561"/>
      <c r="ILX17" s="560"/>
      <c r="ILY17" s="767"/>
      <c r="ILZ17" s="767"/>
      <c r="IMA17" s="767"/>
      <c r="IMB17" s="767"/>
      <c r="IMC17" s="767"/>
      <c r="IMD17" s="559"/>
      <c r="IME17" s="559"/>
      <c r="IMF17" s="560"/>
      <c r="IMG17" s="559"/>
      <c r="IMH17" s="559"/>
      <c r="IMI17" s="559"/>
      <c r="IMJ17" s="560"/>
      <c r="IMK17" s="560"/>
      <c r="IML17" s="561"/>
      <c r="IMM17" s="560"/>
      <c r="IMN17" s="767"/>
      <c r="IMO17" s="767"/>
      <c r="IMP17" s="767"/>
      <c r="IMQ17" s="767"/>
      <c r="IMR17" s="767"/>
      <c r="IMS17" s="559"/>
      <c r="IMT17" s="559"/>
      <c r="IMU17" s="560"/>
      <c r="IMV17" s="559"/>
      <c r="IMW17" s="559"/>
      <c r="IMX17" s="559"/>
      <c r="IMY17" s="560"/>
      <c r="IMZ17" s="560"/>
      <c r="INA17" s="561"/>
      <c r="INB17" s="560"/>
      <c r="INC17" s="767"/>
      <c r="IND17" s="767"/>
      <c r="INE17" s="767"/>
      <c r="INF17" s="767"/>
      <c r="ING17" s="767"/>
      <c r="INH17" s="559"/>
      <c r="INI17" s="559"/>
      <c r="INJ17" s="560"/>
      <c r="INK17" s="559"/>
      <c r="INL17" s="559"/>
      <c r="INM17" s="559"/>
      <c r="INN17" s="560"/>
      <c r="INO17" s="560"/>
      <c r="INP17" s="561"/>
      <c r="INQ17" s="560"/>
      <c r="INR17" s="767"/>
      <c r="INS17" s="767"/>
      <c r="INT17" s="767"/>
      <c r="INU17" s="767"/>
      <c r="INV17" s="767"/>
      <c r="INW17" s="559"/>
      <c r="INX17" s="559"/>
      <c r="INY17" s="560"/>
      <c r="INZ17" s="559"/>
      <c r="IOA17" s="559"/>
      <c r="IOB17" s="559"/>
      <c r="IOC17" s="560"/>
      <c r="IOD17" s="560"/>
      <c r="IOE17" s="561"/>
      <c r="IOF17" s="560"/>
      <c r="IOG17" s="767"/>
      <c r="IOH17" s="767"/>
      <c r="IOI17" s="767"/>
      <c r="IOJ17" s="767"/>
      <c r="IOK17" s="767"/>
      <c r="IOL17" s="559"/>
      <c r="IOM17" s="559"/>
      <c r="ION17" s="560"/>
      <c r="IOO17" s="559"/>
      <c r="IOP17" s="559"/>
      <c r="IOQ17" s="559"/>
      <c r="IOR17" s="560"/>
      <c r="IOS17" s="560"/>
      <c r="IOT17" s="561"/>
      <c r="IOU17" s="560"/>
      <c r="IOV17" s="767"/>
      <c r="IOW17" s="767"/>
      <c r="IOX17" s="767"/>
      <c r="IOY17" s="767"/>
      <c r="IOZ17" s="767"/>
      <c r="IPA17" s="559"/>
      <c r="IPB17" s="559"/>
      <c r="IPC17" s="560"/>
      <c r="IPD17" s="559"/>
      <c r="IPE17" s="559"/>
      <c r="IPF17" s="559"/>
      <c r="IPG17" s="560"/>
      <c r="IPH17" s="560"/>
      <c r="IPI17" s="561"/>
      <c r="IPJ17" s="560"/>
      <c r="IPK17" s="767"/>
      <c r="IPL17" s="767"/>
      <c r="IPM17" s="767"/>
      <c r="IPN17" s="767"/>
      <c r="IPO17" s="767"/>
      <c r="IPP17" s="559"/>
      <c r="IPQ17" s="559"/>
      <c r="IPR17" s="560"/>
      <c r="IPS17" s="559"/>
      <c r="IPT17" s="559"/>
      <c r="IPU17" s="559"/>
      <c r="IPV17" s="560"/>
      <c r="IPW17" s="560"/>
      <c r="IPX17" s="561"/>
      <c r="IPY17" s="560"/>
      <c r="IPZ17" s="767"/>
      <c r="IQA17" s="767"/>
      <c r="IQB17" s="767"/>
      <c r="IQC17" s="767"/>
      <c r="IQD17" s="767"/>
      <c r="IQE17" s="559"/>
      <c r="IQF17" s="559"/>
      <c r="IQG17" s="560"/>
      <c r="IQH17" s="559"/>
      <c r="IQI17" s="559"/>
      <c r="IQJ17" s="559"/>
      <c r="IQK17" s="560"/>
      <c r="IQL17" s="560"/>
      <c r="IQM17" s="561"/>
      <c r="IQN17" s="560"/>
      <c r="IQO17" s="767"/>
      <c r="IQP17" s="767"/>
      <c r="IQQ17" s="767"/>
      <c r="IQR17" s="767"/>
      <c r="IQS17" s="767"/>
      <c r="IQT17" s="559"/>
      <c r="IQU17" s="559"/>
      <c r="IQV17" s="560"/>
      <c r="IQW17" s="559"/>
      <c r="IQX17" s="559"/>
      <c r="IQY17" s="559"/>
      <c r="IQZ17" s="560"/>
      <c r="IRA17" s="560"/>
      <c r="IRB17" s="561"/>
      <c r="IRC17" s="560"/>
      <c r="IRD17" s="767"/>
      <c r="IRE17" s="767"/>
      <c r="IRF17" s="767"/>
      <c r="IRG17" s="767"/>
      <c r="IRH17" s="767"/>
      <c r="IRI17" s="559"/>
      <c r="IRJ17" s="559"/>
      <c r="IRK17" s="560"/>
      <c r="IRL17" s="559"/>
      <c r="IRM17" s="559"/>
      <c r="IRN17" s="559"/>
      <c r="IRO17" s="560"/>
      <c r="IRP17" s="560"/>
      <c r="IRQ17" s="561"/>
      <c r="IRR17" s="560"/>
      <c r="IRS17" s="767"/>
      <c r="IRT17" s="767"/>
      <c r="IRU17" s="767"/>
      <c r="IRV17" s="767"/>
      <c r="IRW17" s="767"/>
      <c r="IRX17" s="559"/>
      <c r="IRY17" s="559"/>
      <c r="IRZ17" s="560"/>
      <c r="ISA17" s="559"/>
      <c r="ISB17" s="559"/>
      <c r="ISC17" s="559"/>
      <c r="ISD17" s="560"/>
      <c r="ISE17" s="560"/>
      <c r="ISF17" s="561"/>
      <c r="ISG17" s="560"/>
      <c r="ISH17" s="767"/>
      <c r="ISI17" s="767"/>
      <c r="ISJ17" s="767"/>
      <c r="ISK17" s="767"/>
      <c r="ISL17" s="767"/>
      <c r="ISM17" s="559"/>
      <c r="ISN17" s="559"/>
      <c r="ISO17" s="560"/>
      <c r="ISP17" s="559"/>
      <c r="ISQ17" s="559"/>
      <c r="ISR17" s="559"/>
      <c r="ISS17" s="560"/>
      <c r="IST17" s="560"/>
      <c r="ISU17" s="561"/>
      <c r="ISV17" s="560"/>
      <c r="ISW17" s="767"/>
      <c r="ISX17" s="767"/>
      <c r="ISY17" s="767"/>
      <c r="ISZ17" s="767"/>
      <c r="ITA17" s="767"/>
      <c r="ITB17" s="559"/>
      <c r="ITC17" s="559"/>
      <c r="ITD17" s="560"/>
      <c r="ITE17" s="559"/>
      <c r="ITF17" s="559"/>
      <c r="ITG17" s="559"/>
      <c r="ITH17" s="560"/>
      <c r="ITI17" s="560"/>
      <c r="ITJ17" s="561"/>
      <c r="ITK17" s="560"/>
      <c r="ITL17" s="767"/>
      <c r="ITM17" s="767"/>
      <c r="ITN17" s="767"/>
      <c r="ITO17" s="767"/>
      <c r="ITP17" s="767"/>
      <c r="ITQ17" s="559"/>
      <c r="ITR17" s="559"/>
      <c r="ITS17" s="560"/>
      <c r="ITT17" s="559"/>
      <c r="ITU17" s="559"/>
      <c r="ITV17" s="559"/>
      <c r="ITW17" s="560"/>
      <c r="ITX17" s="560"/>
      <c r="ITY17" s="561"/>
      <c r="ITZ17" s="560"/>
      <c r="IUA17" s="767"/>
      <c r="IUB17" s="767"/>
      <c r="IUC17" s="767"/>
      <c r="IUD17" s="767"/>
      <c r="IUE17" s="767"/>
      <c r="IUF17" s="559"/>
      <c r="IUG17" s="559"/>
      <c r="IUH17" s="560"/>
      <c r="IUI17" s="559"/>
      <c r="IUJ17" s="559"/>
      <c r="IUK17" s="559"/>
      <c r="IUL17" s="560"/>
      <c r="IUM17" s="560"/>
      <c r="IUN17" s="561"/>
      <c r="IUO17" s="560"/>
      <c r="IUP17" s="767"/>
      <c r="IUQ17" s="767"/>
      <c r="IUR17" s="767"/>
      <c r="IUS17" s="767"/>
      <c r="IUT17" s="767"/>
      <c r="IUU17" s="559"/>
      <c r="IUV17" s="559"/>
      <c r="IUW17" s="560"/>
      <c r="IUX17" s="559"/>
      <c r="IUY17" s="559"/>
      <c r="IUZ17" s="559"/>
      <c r="IVA17" s="560"/>
      <c r="IVB17" s="560"/>
      <c r="IVC17" s="561"/>
      <c r="IVD17" s="560"/>
      <c r="IVE17" s="767"/>
      <c r="IVF17" s="767"/>
      <c r="IVG17" s="767"/>
      <c r="IVH17" s="767"/>
      <c r="IVI17" s="767"/>
      <c r="IVJ17" s="559"/>
      <c r="IVK17" s="559"/>
      <c r="IVL17" s="560"/>
      <c r="IVM17" s="559"/>
      <c r="IVN17" s="559"/>
      <c r="IVO17" s="559"/>
      <c r="IVP17" s="560"/>
      <c r="IVQ17" s="560"/>
      <c r="IVR17" s="561"/>
      <c r="IVS17" s="560"/>
      <c r="IVT17" s="767"/>
      <c r="IVU17" s="767"/>
      <c r="IVV17" s="767"/>
      <c r="IVW17" s="767"/>
      <c r="IVX17" s="767"/>
      <c r="IVY17" s="559"/>
      <c r="IVZ17" s="559"/>
      <c r="IWA17" s="560"/>
      <c r="IWB17" s="559"/>
      <c r="IWC17" s="559"/>
      <c r="IWD17" s="559"/>
      <c r="IWE17" s="560"/>
      <c r="IWF17" s="560"/>
      <c r="IWG17" s="561"/>
      <c r="IWH17" s="560"/>
      <c r="IWI17" s="767"/>
      <c r="IWJ17" s="767"/>
      <c r="IWK17" s="767"/>
      <c r="IWL17" s="767"/>
      <c r="IWM17" s="767"/>
      <c r="IWN17" s="559"/>
      <c r="IWO17" s="559"/>
      <c r="IWP17" s="560"/>
      <c r="IWQ17" s="559"/>
      <c r="IWR17" s="559"/>
      <c r="IWS17" s="559"/>
      <c r="IWT17" s="560"/>
      <c r="IWU17" s="560"/>
      <c r="IWV17" s="561"/>
      <c r="IWW17" s="560"/>
      <c r="IWX17" s="767"/>
      <c r="IWY17" s="767"/>
      <c r="IWZ17" s="767"/>
      <c r="IXA17" s="767"/>
      <c r="IXB17" s="767"/>
      <c r="IXC17" s="559"/>
      <c r="IXD17" s="559"/>
      <c r="IXE17" s="560"/>
      <c r="IXF17" s="559"/>
      <c r="IXG17" s="559"/>
      <c r="IXH17" s="559"/>
      <c r="IXI17" s="560"/>
      <c r="IXJ17" s="560"/>
      <c r="IXK17" s="561"/>
      <c r="IXL17" s="560"/>
      <c r="IXM17" s="767"/>
      <c r="IXN17" s="767"/>
      <c r="IXO17" s="767"/>
      <c r="IXP17" s="767"/>
      <c r="IXQ17" s="767"/>
      <c r="IXR17" s="559"/>
      <c r="IXS17" s="559"/>
      <c r="IXT17" s="560"/>
      <c r="IXU17" s="559"/>
      <c r="IXV17" s="559"/>
      <c r="IXW17" s="559"/>
      <c r="IXX17" s="560"/>
      <c r="IXY17" s="560"/>
      <c r="IXZ17" s="561"/>
      <c r="IYA17" s="560"/>
      <c r="IYB17" s="767"/>
      <c r="IYC17" s="767"/>
      <c r="IYD17" s="767"/>
      <c r="IYE17" s="767"/>
      <c r="IYF17" s="767"/>
      <c r="IYG17" s="559"/>
      <c r="IYH17" s="559"/>
      <c r="IYI17" s="560"/>
      <c r="IYJ17" s="559"/>
      <c r="IYK17" s="559"/>
      <c r="IYL17" s="559"/>
      <c r="IYM17" s="560"/>
      <c r="IYN17" s="560"/>
      <c r="IYO17" s="561"/>
      <c r="IYP17" s="560"/>
      <c r="IYQ17" s="767"/>
      <c r="IYR17" s="767"/>
      <c r="IYS17" s="767"/>
      <c r="IYT17" s="767"/>
      <c r="IYU17" s="767"/>
      <c r="IYV17" s="559"/>
      <c r="IYW17" s="559"/>
      <c r="IYX17" s="560"/>
      <c r="IYY17" s="559"/>
      <c r="IYZ17" s="559"/>
      <c r="IZA17" s="559"/>
      <c r="IZB17" s="560"/>
      <c r="IZC17" s="560"/>
      <c r="IZD17" s="561"/>
      <c r="IZE17" s="560"/>
      <c r="IZF17" s="767"/>
      <c r="IZG17" s="767"/>
      <c r="IZH17" s="767"/>
      <c r="IZI17" s="767"/>
      <c r="IZJ17" s="767"/>
      <c r="IZK17" s="559"/>
      <c r="IZL17" s="559"/>
      <c r="IZM17" s="560"/>
      <c r="IZN17" s="559"/>
      <c r="IZO17" s="559"/>
      <c r="IZP17" s="559"/>
      <c r="IZQ17" s="560"/>
      <c r="IZR17" s="560"/>
      <c r="IZS17" s="561"/>
      <c r="IZT17" s="560"/>
      <c r="IZU17" s="767"/>
      <c r="IZV17" s="767"/>
      <c r="IZW17" s="767"/>
      <c r="IZX17" s="767"/>
      <c r="IZY17" s="767"/>
      <c r="IZZ17" s="559"/>
      <c r="JAA17" s="559"/>
      <c r="JAB17" s="560"/>
      <c r="JAC17" s="559"/>
      <c r="JAD17" s="559"/>
      <c r="JAE17" s="559"/>
      <c r="JAF17" s="560"/>
      <c r="JAG17" s="560"/>
      <c r="JAH17" s="561"/>
      <c r="JAI17" s="560"/>
      <c r="JAJ17" s="767"/>
      <c r="JAK17" s="767"/>
      <c r="JAL17" s="767"/>
      <c r="JAM17" s="767"/>
      <c r="JAN17" s="767"/>
      <c r="JAO17" s="559"/>
      <c r="JAP17" s="559"/>
      <c r="JAQ17" s="560"/>
      <c r="JAR17" s="559"/>
      <c r="JAS17" s="559"/>
      <c r="JAT17" s="559"/>
      <c r="JAU17" s="560"/>
      <c r="JAV17" s="560"/>
      <c r="JAW17" s="561"/>
      <c r="JAX17" s="560"/>
      <c r="JAY17" s="767"/>
      <c r="JAZ17" s="767"/>
      <c r="JBA17" s="767"/>
      <c r="JBB17" s="767"/>
      <c r="JBC17" s="767"/>
      <c r="JBD17" s="559"/>
      <c r="JBE17" s="559"/>
      <c r="JBF17" s="560"/>
      <c r="JBG17" s="559"/>
      <c r="JBH17" s="559"/>
      <c r="JBI17" s="559"/>
      <c r="JBJ17" s="560"/>
      <c r="JBK17" s="560"/>
      <c r="JBL17" s="561"/>
      <c r="JBM17" s="560"/>
      <c r="JBN17" s="767"/>
      <c r="JBO17" s="767"/>
      <c r="JBP17" s="767"/>
      <c r="JBQ17" s="767"/>
      <c r="JBR17" s="767"/>
      <c r="JBS17" s="559"/>
      <c r="JBT17" s="559"/>
      <c r="JBU17" s="560"/>
      <c r="JBV17" s="559"/>
      <c r="JBW17" s="559"/>
      <c r="JBX17" s="559"/>
      <c r="JBY17" s="560"/>
      <c r="JBZ17" s="560"/>
      <c r="JCA17" s="561"/>
      <c r="JCB17" s="560"/>
      <c r="JCC17" s="767"/>
      <c r="JCD17" s="767"/>
      <c r="JCE17" s="767"/>
      <c r="JCF17" s="767"/>
      <c r="JCG17" s="767"/>
      <c r="JCH17" s="559"/>
      <c r="JCI17" s="559"/>
      <c r="JCJ17" s="560"/>
      <c r="JCK17" s="559"/>
      <c r="JCL17" s="559"/>
      <c r="JCM17" s="559"/>
      <c r="JCN17" s="560"/>
      <c r="JCO17" s="560"/>
      <c r="JCP17" s="561"/>
      <c r="JCQ17" s="560"/>
      <c r="JCR17" s="767"/>
      <c r="JCS17" s="767"/>
      <c r="JCT17" s="767"/>
      <c r="JCU17" s="767"/>
      <c r="JCV17" s="767"/>
      <c r="JCW17" s="559"/>
      <c r="JCX17" s="559"/>
      <c r="JCY17" s="560"/>
      <c r="JCZ17" s="559"/>
      <c r="JDA17" s="559"/>
      <c r="JDB17" s="559"/>
      <c r="JDC17" s="560"/>
      <c r="JDD17" s="560"/>
      <c r="JDE17" s="561"/>
      <c r="JDF17" s="560"/>
      <c r="JDG17" s="767"/>
      <c r="JDH17" s="767"/>
      <c r="JDI17" s="767"/>
      <c r="JDJ17" s="767"/>
      <c r="JDK17" s="767"/>
      <c r="JDL17" s="559"/>
      <c r="JDM17" s="559"/>
      <c r="JDN17" s="560"/>
      <c r="JDO17" s="559"/>
      <c r="JDP17" s="559"/>
      <c r="JDQ17" s="559"/>
      <c r="JDR17" s="560"/>
      <c r="JDS17" s="560"/>
      <c r="JDT17" s="561"/>
      <c r="JDU17" s="560"/>
      <c r="JDV17" s="767"/>
      <c r="JDW17" s="767"/>
      <c r="JDX17" s="767"/>
      <c r="JDY17" s="767"/>
      <c r="JDZ17" s="767"/>
      <c r="JEA17" s="559"/>
      <c r="JEB17" s="559"/>
      <c r="JEC17" s="560"/>
      <c r="JED17" s="559"/>
      <c r="JEE17" s="559"/>
      <c r="JEF17" s="559"/>
      <c r="JEG17" s="560"/>
      <c r="JEH17" s="560"/>
      <c r="JEI17" s="561"/>
      <c r="JEJ17" s="560"/>
      <c r="JEK17" s="767"/>
      <c r="JEL17" s="767"/>
      <c r="JEM17" s="767"/>
      <c r="JEN17" s="767"/>
      <c r="JEO17" s="767"/>
      <c r="JEP17" s="559"/>
      <c r="JEQ17" s="559"/>
      <c r="JER17" s="560"/>
      <c r="JES17" s="559"/>
      <c r="JET17" s="559"/>
      <c r="JEU17" s="559"/>
      <c r="JEV17" s="560"/>
      <c r="JEW17" s="560"/>
      <c r="JEX17" s="561"/>
      <c r="JEY17" s="560"/>
      <c r="JEZ17" s="767"/>
      <c r="JFA17" s="767"/>
      <c r="JFB17" s="767"/>
      <c r="JFC17" s="767"/>
      <c r="JFD17" s="767"/>
      <c r="JFE17" s="559"/>
      <c r="JFF17" s="559"/>
      <c r="JFG17" s="560"/>
      <c r="JFH17" s="559"/>
      <c r="JFI17" s="559"/>
      <c r="JFJ17" s="559"/>
      <c r="JFK17" s="560"/>
      <c r="JFL17" s="560"/>
      <c r="JFM17" s="561"/>
      <c r="JFN17" s="560"/>
      <c r="JFO17" s="767"/>
      <c r="JFP17" s="767"/>
      <c r="JFQ17" s="767"/>
      <c r="JFR17" s="767"/>
      <c r="JFS17" s="767"/>
      <c r="JFT17" s="559"/>
      <c r="JFU17" s="559"/>
      <c r="JFV17" s="560"/>
      <c r="JFW17" s="559"/>
      <c r="JFX17" s="559"/>
      <c r="JFY17" s="559"/>
      <c r="JFZ17" s="560"/>
      <c r="JGA17" s="560"/>
      <c r="JGB17" s="561"/>
      <c r="JGC17" s="560"/>
      <c r="JGD17" s="767"/>
      <c r="JGE17" s="767"/>
      <c r="JGF17" s="767"/>
      <c r="JGG17" s="767"/>
      <c r="JGH17" s="767"/>
      <c r="JGI17" s="559"/>
      <c r="JGJ17" s="559"/>
      <c r="JGK17" s="560"/>
      <c r="JGL17" s="559"/>
      <c r="JGM17" s="559"/>
      <c r="JGN17" s="559"/>
      <c r="JGO17" s="560"/>
      <c r="JGP17" s="560"/>
      <c r="JGQ17" s="561"/>
      <c r="JGR17" s="560"/>
      <c r="JGS17" s="767"/>
      <c r="JGT17" s="767"/>
      <c r="JGU17" s="767"/>
      <c r="JGV17" s="767"/>
      <c r="JGW17" s="767"/>
      <c r="JGX17" s="559"/>
      <c r="JGY17" s="559"/>
      <c r="JGZ17" s="560"/>
      <c r="JHA17" s="559"/>
      <c r="JHB17" s="559"/>
      <c r="JHC17" s="559"/>
      <c r="JHD17" s="560"/>
      <c r="JHE17" s="560"/>
      <c r="JHF17" s="561"/>
      <c r="JHG17" s="560"/>
      <c r="JHH17" s="767"/>
      <c r="JHI17" s="767"/>
      <c r="JHJ17" s="767"/>
      <c r="JHK17" s="767"/>
      <c r="JHL17" s="767"/>
      <c r="JHM17" s="559"/>
      <c r="JHN17" s="559"/>
      <c r="JHO17" s="560"/>
      <c r="JHP17" s="559"/>
      <c r="JHQ17" s="559"/>
      <c r="JHR17" s="559"/>
      <c r="JHS17" s="560"/>
      <c r="JHT17" s="560"/>
      <c r="JHU17" s="561"/>
      <c r="JHV17" s="560"/>
      <c r="JHW17" s="767"/>
      <c r="JHX17" s="767"/>
      <c r="JHY17" s="767"/>
      <c r="JHZ17" s="767"/>
      <c r="JIA17" s="767"/>
      <c r="JIB17" s="559"/>
      <c r="JIC17" s="559"/>
      <c r="JID17" s="560"/>
      <c r="JIE17" s="559"/>
      <c r="JIF17" s="559"/>
      <c r="JIG17" s="559"/>
      <c r="JIH17" s="560"/>
      <c r="JII17" s="560"/>
      <c r="JIJ17" s="561"/>
      <c r="JIK17" s="560"/>
      <c r="JIL17" s="767"/>
      <c r="JIM17" s="767"/>
      <c r="JIN17" s="767"/>
      <c r="JIO17" s="767"/>
      <c r="JIP17" s="767"/>
      <c r="JIQ17" s="559"/>
      <c r="JIR17" s="559"/>
      <c r="JIS17" s="560"/>
      <c r="JIT17" s="559"/>
      <c r="JIU17" s="559"/>
      <c r="JIV17" s="559"/>
      <c r="JIW17" s="560"/>
      <c r="JIX17" s="560"/>
      <c r="JIY17" s="561"/>
      <c r="JIZ17" s="560"/>
      <c r="JJA17" s="767"/>
      <c r="JJB17" s="767"/>
      <c r="JJC17" s="767"/>
      <c r="JJD17" s="767"/>
      <c r="JJE17" s="767"/>
      <c r="JJF17" s="559"/>
      <c r="JJG17" s="559"/>
      <c r="JJH17" s="560"/>
      <c r="JJI17" s="559"/>
      <c r="JJJ17" s="559"/>
      <c r="JJK17" s="559"/>
      <c r="JJL17" s="560"/>
      <c r="JJM17" s="560"/>
      <c r="JJN17" s="561"/>
      <c r="JJO17" s="560"/>
      <c r="JJP17" s="767"/>
      <c r="JJQ17" s="767"/>
      <c r="JJR17" s="767"/>
      <c r="JJS17" s="767"/>
      <c r="JJT17" s="767"/>
      <c r="JJU17" s="559"/>
      <c r="JJV17" s="559"/>
      <c r="JJW17" s="560"/>
      <c r="JJX17" s="559"/>
      <c r="JJY17" s="559"/>
      <c r="JJZ17" s="559"/>
      <c r="JKA17" s="560"/>
      <c r="JKB17" s="560"/>
      <c r="JKC17" s="561"/>
      <c r="JKD17" s="560"/>
      <c r="JKE17" s="767"/>
      <c r="JKF17" s="767"/>
      <c r="JKG17" s="767"/>
      <c r="JKH17" s="767"/>
      <c r="JKI17" s="767"/>
      <c r="JKJ17" s="559"/>
      <c r="JKK17" s="559"/>
      <c r="JKL17" s="560"/>
      <c r="JKM17" s="559"/>
      <c r="JKN17" s="559"/>
      <c r="JKO17" s="559"/>
      <c r="JKP17" s="560"/>
      <c r="JKQ17" s="560"/>
      <c r="JKR17" s="561"/>
      <c r="JKS17" s="560"/>
      <c r="JKT17" s="767"/>
      <c r="JKU17" s="767"/>
      <c r="JKV17" s="767"/>
      <c r="JKW17" s="767"/>
      <c r="JKX17" s="767"/>
      <c r="JKY17" s="559"/>
      <c r="JKZ17" s="559"/>
      <c r="JLA17" s="560"/>
      <c r="JLB17" s="559"/>
      <c r="JLC17" s="559"/>
      <c r="JLD17" s="559"/>
      <c r="JLE17" s="560"/>
      <c r="JLF17" s="560"/>
      <c r="JLG17" s="561"/>
      <c r="JLH17" s="560"/>
      <c r="JLI17" s="767"/>
      <c r="JLJ17" s="767"/>
      <c r="JLK17" s="767"/>
      <c r="JLL17" s="767"/>
      <c r="JLM17" s="767"/>
      <c r="JLN17" s="559"/>
      <c r="JLO17" s="559"/>
      <c r="JLP17" s="560"/>
      <c r="JLQ17" s="559"/>
      <c r="JLR17" s="559"/>
      <c r="JLS17" s="559"/>
      <c r="JLT17" s="560"/>
      <c r="JLU17" s="560"/>
      <c r="JLV17" s="561"/>
      <c r="JLW17" s="560"/>
      <c r="JLX17" s="767"/>
      <c r="JLY17" s="767"/>
      <c r="JLZ17" s="767"/>
      <c r="JMA17" s="767"/>
      <c r="JMB17" s="767"/>
      <c r="JMC17" s="559"/>
      <c r="JMD17" s="559"/>
      <c r="JME17" s="560"/>
      <c r="JMF17" s="559"/>
      <c r="JMG17" s="559"/>
      <c r="JMH17" s="559"/>
      <c r="JMI17" s="560"/>
      <c r="JMJ17" s="560"/>
      <c r="JMK17" s="561"/>
      <c r="JML17" s="560"/>
      <c r="JMM17" s="767"/>
      <c r="JMN17" s="767"/>
      <c r="JMO17" s="767"/>
      <c r="JMP17" s="767"/>
      <c r="JMQ17" s="767"/>
      <c r="JMR17" s="559"/>
      <c r="JMS17" s="559"/>
      <c r="JMT17" s="560"/>
      <c r="JMU17" s="559"/>
      <c r="JMV17" s="559"/>
      <c r="JMW17" s="559"/>
      <c r="JMX17" s="560"/>
      <c r="JMY17" s="560"/>
      <c r="JMZ17" s="561"/>
      <c r="JNA17" s="560"/>
      <c r="JNB17" s="767"/>
      <c r="JNC17" s="767"/>
      <c r="JND17" s="767"/>
      <c r="JNE17" s="767"/>
      <c r="JNF17" s="767"/>
      <c r="JNG17" s="559"/>
      <c r="JNH17" s="559"/>
      <c r="JNI17" s="560"/>
      <c r="JNJ17" s="559"/>
      <c r="JNK17" s="559"/>
      <c r="JNL17" s="559"/>
      <c r="JNM17" s="560"/>
      <c r="JNN17" s="560"/>
      <c r="JNO17" s="561"/>
      <c r="JNP17" s="560"/>
      <c r="JNQ17" s="767"/>
      <c r="JNR17" s="767"/>
      <c r="JNS17" s="767"/>
      <c r="JNT17" s="767"/>
      <c r="JNU17" s="767"/>
      <c r="JNV17" s="559"/>
      <c r="JNW17" s="559"/>
      <c r="JNX17" s="560"/>
      <c r="JNY17" s="559"/>
      <c r="JNZ17" s="559"/>
      <c r="JOA17" s="559"/>
      <c r="JOB17" s="560"/>
      <c r="JOC17" s="560"/>
      <c r="JOD17" s="561"/>
      <c r="JOE17" s="560"/>
      <c r="JOF17" s="767"/>
      <c r="JOG17" s="767"/>
      <c r="JOH17" s="767"/>
      <c r="JOI17" s="767"/>
      <c r="JOJ17" s="767"/>
      <c r="JOK17" s="559"/>
      <c r="JOL17" s="559"/>
      <c r="JOM17" s="560"/>
      <c r="JON17" s="559"/>
      <c r="JOO17" s="559"/>
      <c r="JOP17" s="559"/>
      <c r="JOQ17" s="560"/>
      <c r="JOR17" s="560"/>
      <c r="JOS17" s="561"/>
      <c r="JOT17" s="560"/>
      <c r="JOU17" s="767"/>
      <c r="JOV17" s="767"/>
      <c r="JOW17" s="767"/>
      <c r="JOX17" s="767"/>
      <c r="JOY17" s="767"/>
      <c r="JOZ17" s="559"/>
      <c r="JPA17" s="559"/>
      <c r="JPB17" s="560"/>
      <c r="JPC17" s="559"/>
      <c r="JPD17" s="559"/>
      <c r="JPE17" s="559"/>
      <c r="JPF17" s="560"/>
      <c r="JPG17" s="560"/>
      <c r="JPH17" s="561"/>
      <c r="JPI17" s="560"/>
      <c r="JPJ17" s="767"/>
      <c r="JPK17" s="767"/>
      <c r="JPL17" s="767"/>
      <c r="JPM17" s="767"/>
      <c r="JPN17" s="767"/>
      <c r="JPO17" s="559"/>
      <c r="JPP17" s="559"/>
      <c r="JPQ17" s="560"/>
      <c r="JPR17" s="559"/>
      <c r="JPS17" s="559"/>
      <c r="JPT17" s="559"/>
      <c r="JPU17" s="560"/>
      <c r="JPV17" s="560"/>
      <c r="JPW17" s="561"/>
      <c r="JPX17" s="560"/>
      <c r="JPY17" s="767"/>
      <c r="JPZ17" s="767"/>
      <c r="JQA17" s="767"/>
      <c r="JQB17" s="767"/>
      <c r="JQC17" s="767"/>
      <c r="JQD17" s="559"/>
      <c r="JQE17" s="559"/>
      <c r="JQF17" s="560"/>
      <c r="JQG17" s="559"/>
      <c r="JQH17" s="559"/>
      <c r="JQI17" s="559"/>
      <c r="JQJ17" s="560"/>
      <c r="JQK17" s="560"/>
      <c r="JQL17" s="561"/>
      <c r="JQM17" s="560"/>
      <c r="JQN17" s="767"/>
      <c r="JQO17" s="767"/>
      <c r="JQP17" s="767"/>
      <c r="JQQ17" s="767"/>
      <c r="JQR17" s="767"/>
      <c r="JQS17" s="559"/>
      <c r="JQT17" s="559"/>
      <c r="JQU17" s="560"/>
      <c r="JQV17" s="559"/>
      <c r="JQW17" s="559"/>
      <c r="JQX17" s="559"/>
      <c r="JQY17" s="560"/>
      <c r="JQZ17" s="560"/>
      <c r="JRA17" s="561"/>
      <c r="JRB17" s="560"/>
      <c r="JRC17" s="767"/>
      <c r="JRD17" s="767"/>
      <c r="JRE17" s="767"/>
      <c r="JRF17" s="767"/>
      <c r="JRG17" s="767"/>
      <c r="JRH17" s="559"/>
      <c r="JRI17" s="559"/>
      <c r="JRJ17" s="560"/>
      <c r="JRK17" s="559"/>
      <c r="JRL17" s="559"/>
      <c r="JRM17" s="559"/>
      <c r="JRN17" s="560"/>
      <c r="JRO17" s="560"/>
      <c r="JRP17" s="561"/>
      <c r="JRQ17" s="560"/>
      <c r="JRR17" s="767"/>
      <c r="JRS17" s="767"/>
      <c r="JRT17" s="767"/>
      <c r="JRU17" s="767"/>
      <c r="JRV17" s="767"/>
      <c r="JRW17" s="559"/>
      <c r="JRX17" s="559"/>
      <c r="JRY17" s="560"/>
      <c r="JRZ17" s="559"/>
      <c r="JSA17" s="559"/>
      <c r="JSB17" s="559"/>
      <c r="JSC17" s="560"/>
      <c r="JSD17" s="560"/>
      <c r="JSE17" s="561"/>
      <c r="JSF17" s="560"/>
      <c r="JSG17" s="767"/>
      <c r="JSH17" s="767"/>
      <c r="JSI17" s="767"/>
      <c r="JSJ17" s="767"/>
      <c r="JSK17" s="767"/>
      <c r="JSL17" s="559"/>
      <c r="JSM17" s="559"/>
      <c r="JSN17" s="560"/>
      <c r="JSO17" s="559"/>
      <c r="JSP17" s="559"/>
      <c r="JSQ17" s="559"/>
      <c r="JSR17" s="560"/>
      <c r="JSS17" s="560"/>
      <c r="JST17" s="561"/>
      <c r="JSU17" s="560"/>
      <c r="JSV17" s="767"/>
      <c r="JSW17" s="767"/>
      <c r="JSX17" s="767"/>
      <c r="JSY17" s="767"/>
      <c r="JSZ17" s="767"/>
      <c r="JTA17" s="559"/>
      <c r="JTB17" s="559"/>
      <c r="JTC17" s="560"/>
      <c r="JTD17" s="559"/>
      <c r="JTE17" s="559"/>
      <c r="JTF17" s="559"/>
      <c r="JTG17" s="560"/>
      <c r="JTH17" s="560"/>
      <c r="JTI17" s="561"/>
      <c r="JTJ17" s="560"/>
      <c r="JTK17" s="767"/>
      <c r="JTL17" s="767"/>
      <c r="JTM17" s="767"/>
      <c r="JTN17" s="767"/>
      <c r="JTO17" s="767"/>
      <c r="JTP17" s="559"/>
      <c r="JTQ17" s="559"/>
      <c r="JTR17" s="560"/>
      <c r="JTS17" s="559"/>
      <c r="JTT17" s="559"/>
      <c r="JTU17" s="559"/>
      <c r="JTV17" s="560"/>
      <c r="JTW17" s="560"/>
      <c r="JTX17" s="561"/>
      <c r="JTY17" s="560"/>
      <c r="JTZ17" s="767"/>
      <c r="JUA17" s="767"/>
      <c r="JUB17" s="767"/>
      <c r="JUC17" s="767"/>
      <c r="JUD17" s="767"/>
      <c r="JUE17" s="559"/>
      <c r="JUF17" s="559"/>
      <c r="JUG17" s="560"/>
      <c r="JUH17" s="559"/>
      <c r="JUI17" s="559"/>
      <c r="JUJ17" s="559"/>
      <c r="JUK17" s="560"/>
      <c r="JUL17" s="560"/>
      <c r="JUM17" s="561"/>
      <c r="JUN17" s="560"/>
      <c r="JUO17" s="767"/>
      <c r="JUP17" s="767"/>
      <c r="JUQ17" s="767"/>
      <c r="JUR17" s="767"/>
      <c r="JUS17" s="767"/>
      <c r="JUT17" s="559"/>
      <c r="JUU17" s="559"/>
      <c r="JUV17" s="560"/>
      <c r="JUW17" s="559"/>
      <c r="JUX17" s="559"/>
      <c r="JUY17" s="559"/>
      <c r="JUZ17" s="560"/>
      <c r="JVA17" s="560"/>
      <c r="JVB17" s="561"/>
      <c r="JVC17" s="560"/>
      <c r="JVD17" s="767"/>
      <c r="JVE17" s="767"/>
      <c r="JVF17" s="767"/>
      <c r="JVG17" s="767"/>
      <c r="JVH17" s="767"/>
      <c r="JVI17" s="559"/>
      <c r="JVJ17" s="559"/>
      <c r="JVK17" s="560"/>
      <c r="JVL17" s="559"/>
      <c r="JVM17" s="559"/>
      <c r="JVN17" s="559"/>
      <c r="JVO17" s="560"/>
      <c r="JVP17" s="560"/>
      <c r="JVQ17" s="561"/>
      <c r="JVR17" s="560"/>
      <c r="JVS17" s="767"/>
      <c r="JVT17" s="767"/>
      <c r="JVU17" s="767"/>
      <c r="JVV17" s="767"/>
      <c r="JVW17" s="767"/>
      <c r="JVX17" s="559"/>
      <c r="JVY17" s="559"/>
      <c r="JVZ17" s="560"/>
      <c r="JWA17" s="559"/>
      <c r="JWB17" s="559"/>
      <c r="JWC17" s="559"/>
      <c r="JWD17" s="560"/>
      <c r="JWE17" s="560"/>
      <c r="JWF17" s="561"/>
      <c r="JWG17" s="560"/>
      <c r="JWH17" s="767"/>
      <c r="JWI17" s="767"/>
      <c r="JWJ17" s="767"/>
      <c r="JWK17" s="767"/>
      <c r="JWL17" s="767"/>
      <c r="JWM17" s="559"/>
      <c r="JWN17" s="559"/>
      <c r="JWO17" s="560"/>
      <c r="JWP17" s="559"/>
      <c r="JWQ17" s="559"/>
      <c r="JWR17" s="559"/>
      <c r="JWS17" s="560"/>
      <c r="JWT17" s="560"/>
      <c r="JWU17" s="561"/>
      <c r="JWV17" s="560"/>
      <c r="JWW17" s="767"/>
      <c r="JWX17" s="767"/>
      <c r="JWY17" s="767"/>
      <c r="JWZ17" s="767"/>
      <c r="JXA17" s="767"/>
      <c r="JXB17" s="559"/>
      <c r="JXC17" s="559"/>
      <c r="JXD17" s="560"/>
      <c r="JXE17" s="559"/>
      <c r="JXF17" s="559"/>
      <c r="JXG17" s="559"/>
      <c r="JXH17" s="560"/>
      <c r="JXI17" s="560"/>
      <c r="JXJ17" s="561"/>
      <c r="JXK17" s="560"/>
      <c r="JXL17" s="767"/>
      <c r="JXM17" s="767"/>
      <c r="JXN17" s="767"/>
      <c r="JXO17" s="767"/>
      <c r="JXP17" s="767"/>
      <c r="JXQ17" s="559"/>
      <c r="JXR17" s="559"/>
      <c r="JXS17" s="560"/>
      <c r="JXT17" s="559"/>
      <c r="JXU17" s="559"/>
      <c r="JXV17" s="559"/>
      <c r="JXW17" s="560"/>
      <c r="JXX17" s="560"/>
      <c r="JXY17" s="561"/>
      <c r="JXZ17" s="560"/>
      <c r="JYA17" s="767"/>
      <c r="JYB17" s="767"/>
      <c r="JYC17" s="767"/>
      <c r="JYD17" s="767"/>
      <c r="JYE17" s="767"/>
      <c r="JYF17" s="559"/>
      <c r="JYG17" s="559"/>
      <c r="JYH17" s="560"/>
      <c r="JYI17" s="559"/>
      <c r="JYJ17" s="559"/>
      <c r="JYK17" s="559"/>
      <c r="JYL17" s="560"/>
      <c r="JYM17" s="560"/>
      <c r="JYN17" s="561"/>
      <c r="JYO17" s="560"/>
      <c r="JYP17" s="767"/>
      <c r="JYQ17" s="767"/>
      <c r="JYR17" s="767"/>
      <c r="JYS17" s="767"/>
      <c r="JYT17" s="767"/>
      <c r="JYU17" s="559"/>
      <c r="JYV17" s="559"/>
      <c r="JYW17" s="560"/>
      <c r="JYX17" s="559"/>
      <c r="JYY17" s="559"/>
      <c r="JYZ17" s="559"/>
      <c r="JZA17" s="560"/>
      <c r="JZB17" s="560"/>
      <c r="JZC17" s="561"/>
      <c r="JZD17" s="560"/>
      <c r="JZE17" s="767"/>
      <c r="JZF17" s="767"/>
      <c r="JZG17" s="767"/>
      <c r="JZH17" s="767"/>
      <c r="JZI17" s="767"/>
      <c r="JZJ17" s="559"/>
      <c r="JZK17" s="559"/>
      <c r="JZL17" s="560"/>
      <c r="JZM17" s="559"/>
      <c r="JZN17" s="559"/>
      <c r="JZO17" s="559"/>
      <c r="JZP17" s="560"/>
      <c r="JZQ17" s="560"/>
      <c r="JZR17" s="561"/>
      <c r="JZS17" s="560"/>
      <c r="JZT17" s="767"/>
      <c r="JZU17" s="767"/>
      <c r="JZV17" s="767"/>
      <c r="JZW17" s="767"/>
      <c r="JZX17" s="767"/>
      <c r="JZY17" s="559"/>
      <c r="JZZ17" s="559"/>
      <c r="KAA17" s="560"/>
      <c r="KAB17" s="559"/>
      <c r="KAC17" s="559"/>
      <c r="KAD17" s="559"/>
      <c r="KAE17" s="560"/>
      <c r="KAF17" s="560"/>
      <c r="KAG17" s="561"/>
      <c r="KAH17" s="560"/>
      <c r="KAI17" s="767"/>
      <c r="KAJ17" s="767"/>
      <c r="KAK17" s="767"/>
      <c r="KAL17" s="767"/>
      <c r="KAM17" s="767"/>
      <c r="KAN17" s="559"/>
      <c r="KAO17" s="559"/>
      <c r="KAP17" s="560"/>
      <c r="KAQ17" s="559"/>
      <c r="KAR17" s="559"/>
      <c r="KAS17" s="559"/>
      <c r="KAT17" s="560"/>
      <c r="KAU17" s="560"/>
      <c r="KAV17" s="561"/>
      <c r="KAW17" s="560"/>
      <c r="KAX17" s="767"/>
      <c r="KAY17" s="767"/>
      <c r="KAZ17" s="767"/>
      <c r="KBA17" s="767"/>
      <c r="KBB17" s="767"/>
      <c r="KBC17" s="559"/>
      <c r="KBD17" s="559"/>
      <c r="KBE17" s="560"/>
      <c r="KBF17" s="559"/>
      <c r="KBG17" s="559"/>
      <c r="KBH17" s="559"/>
      <c r="KBI17" s="560"/>
      <c r="KBJ17" s="560"/>
      <c r="KBK17" s="561"/>
      <c r="KBL17" s="560"/>
      <c r="KBM17" s="767"/>
      <c r="KBN17" s="767"/>
      <c r="KBO17" s="767"/>
      <c r="KBP17" s="767"/>
      <c r="KBQ17" s="767"/>
      <c r="KBR17" s="559"/>
      <c r="KBS17" s="559"/>
      <c r="KBT17" s="560"/>
      <c r="KBU17" s="559"/>
      <c r="KBV17" s="559"/>
      <c r="KBW17" s="559"/>
      <c r="KBX17" s="560"/>
      <c r="KBY17" s="560"/>
      <c r="KBZ17" s="561"/>
      <c r="KCA17" s="560"/>
      <c r="KCB17" s="767"/>
      <c r="KCC17" s="767"/>
      <c r="KCD17" s="767"/>
      <c r="KCE17" s="767"/>
      <c r="KCF17" s="767"/>
      <c r="KCG17" s="559"/>
      <c r="KCH17" s="559"/>
      <c r="KCI17" s="560"/>
      <c r="KCJ17" s="559"/>
      <c r="KCK17" s="559"/>
      <c r="KCL17" s="559"/>
      <c r="KCM17" s="560"/>
      <c r="KCN17" s="560"/>
      <c r="KCO17" s="561"/>
      <c r="KCP17" s="560"/>
      <c r="KCQ17" s="767"/>
      <c r="KCR17" s="767"/>
      <c r="KCS17" s="767"/>
      <c r="KCT17" s="767"/>
      <c r="KCU17" s="767"/>
      <c r="KCV17" s="559"/>
      <c r="KCW17" s="559"/>
      <c r="KCX17" s="560"/>
      <c r="KCY17" s="559"/>
      <c r="KCZ17" s="559"/>
      <c r="KDA17" s="559"/>
      <c r="KDB17" s="560"/>
      <c r="KDC17" s="560"/>
      <c r="KDD17" s="561"/>
      <c r="KDE17" s="560"/>
      <c r="KDF17" s="767"/>
      <c r="KDG17" s="767"/>
      <c r="KDH17" s="767"/>
      <c r="KDI17" s="767"/>
      <c r="KDJ17" s="767"/>
      <c r="KDK17" s="559"/>
      <c r="KDL17" s="559"/>
      <c r="KDM17" s="560"/>
      <c r="KDN17" s="559"/>
      <c r="KDO17" s="559"/>
      <c r="KDP17" s="559"/>
      <c r="KDQ17" s="560"/>
      <c r="KDR17" s="560"/>
      <c r="KDS17" s="561"/>
      <c r="KDT17" s="560"/>
      <c r="KDU17" s="767"/>
      <c r="KDV17" s="767"/>
      <c r="KDW17" s="767"/>
      <c r="KDX17" s="767"/>
      <c r="KDY17" s="767"/>
      <c r="KDZ17" s="559"/>
      <c r="KEA17" s="559"/>
      <c r="KEB17" s="560"/>
      <c r="KEC17" s="559"/>
      <c r="KED17" s="559"/>
      <c r="KEE17" s="559"/>
      <c r="KEF17" s="560"/>
      <c r="KEG17" s="560"/>
      <c r="KEH17" s="561"/>
      <c r="KEI17" s="560"/>
      <c r="KEJ17" s="767"/>
      <c r="KEK17" s="767"/>
      <c r="KEL17" s="767"/>
      <c r="KEM17" s="767"/>
      <c r="KEN17" s="767"/>
      <c r="KEO17" s="559"/>
      <c r="KEP17" s="559"/>
      <c r="KEQ17" s="560"/>
      <c r="KER17" s="559"/>
      <c r="KES17" s="559"/>
      <c r="KET17" s="559"/>
      <c r="KEU17" s="560"/>
      <c r="KEV17" s="560"/>
      <c r="KEW17" s="561"/>
      <c r="KEX17" s="560"/>
      <c r="KEY17" s="767"/>
      <c r="KEZ17" s="767"/>
      <c r="KFA17" s="767"/>
      <c r="KFB17" s="767"/>
      <c r="KFC17" s="767"/>
      <c r="KFD17" s="559"/>
      <c r="KFE17" s="559"/>
      <c r="KFF17" s="560"/>
      <c r="KFG17" s="559"/>
      <c r="KFH17" s="559"/>
      <c r="KFI17" s="559"/>
      <c r="KFJ17" s="560"/>
      <c r="KFK17" s="560"/>
      <c r="KFL17" s="561"/>
      <c r="KFM17" s="560"/>
      <c r="KFN17" s="767"/>
      <c r="KFO17" s="767"/>
      <c r="KFP17" s="767"/>
      <c r="KFQ17" s="767"/>
      <c r="KFR17" s="767"/>
      <c r="KFS17" s="559"/>
      <c r="KFT17" s="559"/>
      <c r="KFU17" s="560"/>
      <c r="KFV17" s="559"/>
      <c r="KFW17" s="559"/>
      <c r="KFX17" s="559"/>
      <c r="KFY17" s="560"/>
      <c r="KFZ17" s="560"/>
      <c r="KGA17" s="561"/>
      <c r="KGB17" s="560"/>
      <c r="KGC17" s="767"/>
      <c r="KGD17" s="767"/>
      <c r="KGE17" s="767"/>
      <c r="KGF17" s="767"/>
      <c r="KGG17" s="767"/>
      <c r="KGH17" s="559"/>
      <c r="KGI17" s="559"/>
      <c r="KGJ17" s="560"/>
      <c r="KGK17" s="559"/>
      <c r="KGL17" s="559"/>
      <c r="KGM17" s="559"/>
      <c r="KGN17" s="560"/>
      <c r="KGO17" s="560"/>
      <c r="KGP17" s="561"/>
      <c r="KGQ17" s="560"/>
      <c r="KGR17" s="767"/>
      <c r="KGS17" s="767"/>
      <c r="KGT17" s="767"/>
      <c r="KGU17" s="767"/>
      <c r="KGV17" s="767"/>
      <c r="KGW17" s="559"/>
      <c r="KGX17" s="559"/>
      <c r="KGY17" s="560"/>
      <c r="KGZ17" s="559"/>
      <c r="KHA17" s="559"/>
      <c r="KHB17" s="559"/>
      <c r="KHC17" s="560"/>
      <c r="KHD17" s="560"/>
      <c r="KHE17" s="561"/>
      <c r="KHF17" s="560"/>
      <c r="KHG17" s="767"/>
      <c r="KHH17" s="767"/>
      <c r="KHI17" s="767"/>
      <c r="KHJ17" s="767"/>
      <c r="KHK17" s="767"/>
      <c r="KHL17" s="559"/>
      <c r="KHM17" s="559"/>
      <c r="KHN17" s="560"/>
      <c r="KHO17" s="559"/>
      <c r="KHP17" s="559"/>
      <c r="KHQ17" s="559"/>
      <c r="KHR17" s="560"/>
      <c r="KHS17" s="560"/>
      <c r="KHT17" s="561"/>
      <c r="KHU17" s="560"/>
      <c r="KHV17" s="767"/>
      <c r="KHW17" s="767"/>
      <c r="KHX17" s="767"/>
      <c r="KHY17" s="767"/>
      <c r="KHZ17" s="767"/>
      <c r="KIA17" s="559"/>
      <c r="KIB17" s="559"/>
      <c r="KIC17" s="560"/>
      <c r="KID17" s="559"/>
      <c r="KIE17" s="559"/>
      <c r="KIF17" s="559"/>
      <c r="KIG17" s="560"/>
      <c r="KIH17" s="560"/>
      <c r="KII17" s="561"/>
      <c r="KIJ17" s="560"/>
      <c r="KIK17" s="767"/>
      <c r="KIL17" s="767"/>
      <c r="KIM17" s="767"/>
      <c r="KIN17" s="767"/>
      <c r="KIO17" s="767"/>
      <c r="KIP17" s="559"/>
      <c r="KIQ17" s="559"/>
      <c r="KIR17" s="560"/>
      <c r="KIS17" s="559"/>
      <c r="KIT17" s="559"/>
      <c r="KIU17" s="559"/>
      <c r="KIV17" s="560"/>
      <c r="KIW17" s="560"/>
      <c r="KIX17" s="561"/>
      <c r="KIY17" s="560"/>
      <c r="KIZ17" s="767"/>
      <c r="KJA17" s="767"/>
      <c r="KJB17" s="767"/>
      <c r="KJC17" s="767"/>
      <c r="KJD17" s="767"/>
      <c r="KJE17" s="559"/>
      <c r="KJF17" s="559"/>
      <c r="KJG17" s="560"/>
      <c r="KJH17" s="559"/>
      <c r="KJI17" s="559"/>
      <c r="KJJ17" s="559"/>
      <c r="KJK17" s="560"/>
      <c r="KJL17" s="560"/>
      <c r="KJM17" s="561"/>
      <c r="KJN17" s="560"/>
      <c r="KJO17" s="767"/>
      <c r="KJP17" s="767"/>
      <c r="KJQ17" s="767"/>
      <c r="KJR17" s="767"/>
      <c r="KJS17" s="767"/>
      <c r="KJT17" s="559"/>
      <c r="KJU17" s="559"/>
      <c r="KJV17" s="560"/>
      <c r="KJW17" s="559"/>
      <c r="KJX17" s="559"/>
      <c r="KJY17" s="559"/>
      <c r="KJZ17" s="560"/>
      <c r="KKA17" s="560"/>
      <c r="KKB17" s="561"/>
      <c r="KKC17" s="560"/>
      <c r="KKD17" s="767"/>
      <c r="KKE17" s="767"/>
      <c r="KKF17" s="767"/>
      <c r="KKG17" s="767"/>
      <c r="KKH17" s="767"/>
      <c r="KKI17" s="559"/>
      <c r="KKJ17" s="559"/>
      <c r="KKK17" s="560"/>
      <c r="KKL17" s="559"/>
      <c r="KKM17" s="559"/>
      <c r="KKN17" s="559"/>
      <c r="KKO17" s="560"/>
      <c r="KKP17" s="560"/>
      <c r="KKQ17" s="561"/>
      <c r="KKR17" s="560"/>
      <c r="KKS17" s="767"/>
      <c r="KKT17" s="767"/>
      <c r="KKU17" s="767"/>
      <c r="KKV17" s="767"/>
      <c r="KKW17" s="767"/>
      <c r="KKX17" s="559"/>
      <c r="KKY17" s="559"/>
      <c r="KKZ17" s="560"/>
      <c r="KLA17" s="559"/>
      <c r="KLB17" s="559"/>
      <c r="KLC17" s="559"/>
      <c r="KLD17" s="560"/>
      <c r="KLE17" s="560"/>
      <c r="KLF17" s="561"/>
      <c r="KLG17" s="560"/>
      <c r="KLH17" s="767"/>
      <c r="KLI17" s="767"/>
      <c r="KLJ17" s="767"/>
      <c r="KLK17" s="767"/>
      <c r="KLL17" s="767"/>
      <c r="KLM17" s="559"/>
      <c r="KLN17" s="559"/>
      <c r="KLO17" s="560"/>
      <c r="KLP17" s="559"/>
      <c r="KLQ17" s="559"/>
      <c r="KLR17" s="559"/>
      <c r="KLS17" s="560"/>
      <c r="KLT17" s="560"/>
      <c r="KLU17" s="561"/>
      <c r="KLV17" s="560"/>
      <c r="KLW17" s="767"/>
      <c r="KLX17" s="767"/>
      <c r="KLY17" s="767"/>
      <c r="KLZ17" s="767"/>
      <c r="KMA17" s="767"/>
      <c r="KMB17" s="559"/>
      <c r="KMC17" s="559"/>
      <c r="KMD17" s="560"/>
      <c r="KME17" s="559"/>
      <c r="KMF17" s="559"/>
      <c r="KMG17" s="559"/>
      <c r="KMH17" s="560"/>
      <c r="KMI17" s="560"/>
      <c r="KMJ17" s="561"/>
      <c r="KMK17" s="560"/>
      <c r="KML17" s="767"/>
      <c r="KMM17" s="767"/>
      <c r="KMN17" s="767"/>
      <c r="KMO17" s="767"/>
      <c r="KMP17" s="767"/>
      <c r="KMQ17" s="559"/>
      <c r="KMR17" s="559"/>
      <c r="KMS17" s="560"/>
      <c r="KMT17" s="559"/>
      <c r="KMU17" s="559"/>
      <c r="KMV17" s="559"/>
      <c r="KMW17" s="560"/>
      <c r="KMX17" s="560"/>
      <c r="KMY17" s="561"/>
      <c r="KMZ17" s="560"/>
      <c r="KNA17" s="767"/>
      <c r="KNB17" s="767"/>
      <c r="KNC17" s="767"/>
      <c r="KND17" s="767"/>
      <c r="KNE17" s="767"/>
      <c r="KNF17" s="559"/>
      <c r="KNG17" s="559"/>
      <c r="KNH17" s="560"/>
      <c r="KNI17" s="559"/>
      <c r="KNJ17" s="559"/>
      <c r="KNK17" s="559"/>
      <c r="KNL17" s="560"/>
      <c r="KNM17" s="560"/>
      <c r="KNN17" s="561"/>
      <c r="KNO17" s="560"/>
      <c r="KNP17" s="767"/>
      <c r="KNQ17" s="767"/>
      <c r="KNR17" s="767"/>
      <c r="KNS17" s="767"/>
      <c r="KNT17" s="767"/>
      <c r="KNU17" s="559"/>
      <c r="KNV17" s="559"/>
      <c r="KNW17" s="560"/>
      <c r="KNX17" s="559"/>
      <c r="KNY17" s="559"/>
      <c r="KNZ17" s="559"/>
      <c r="KOA17" s="560"/>
      <c r="KOB17" s="560"/>
      <c r="KOC17" s="561"/>
      <c r="KOD17" s="560"/>
      <c r="KOE17" s="767"/>
      <c r="KOF17" s="767"/>
      <c r="KOG17" s="767"/>
      <c r="KOH17" s="767"/>
      <c r="KOI17" s="767"/>
      <c r="KOJ17" s="559"/>
      <c r="KOK17" s="559"/>
      <c r="KOL17" s="560"/>
      <c r="KOM17" s="559"/>
      <c r="KON17" s="559"/>
      <c r="KOO17" s="559"/>
      <c r="KOP17" s="560"/>
      <c r="KOQ17" s="560"/>
      <c r="KOR17" s="561"/>
      <c r="KOS17" s="560"/>
      <c r="KOT17" s="767"/>
      <c r="KOU17" s="767"/>
      <c r="KOV17" s="767"/>
      <c r="KOW17" s="767"/>
      <c r="KOX17" s="767"/>
      <c r="KOY17" s="559"/>
      <c r="KOZ17" s="559"/>
      <c r="KPA17" s="560"/>
      <c r="KPB17" s="559"/>
      <c r="KPC17" s="559"/>
      <c r="KPD17" s="559"/>
      <c r="KPE17" s="560"/>
      <c r="KPF17" s="560"/>
      <c r="KPG17" s="561"/>
      <c r="KPH17" s="560"/>
      <c r="KPI17" s="767"/>
      <c r="KPJ17" s="767"/>
      <c r="KPK17" s="767"/>
      <c r="KPL17" s="767"/>
      <c r="KPM17" s="767"/>
      <c r="KPN17" s="559"/>
      <c r="KPO17" s="559"/>
      <c r="KPP17" s="560"/>
      <c r="KPQ17" s="559"/>
      <c r="KPR17" s="559"/>
      <c r="KPS17" s="559"/>
      <c r="KPT17" s="560"/>
      <c r="KPU17" s="560"/>
      <c r="KPV17" s="561"/>
      <c r="KPW17" s="560"/>
      <c r="KPX17" s="767"/>
      <c r="KPY17" s="767"/>
      <c r="KPZ17" s="767"/>
      <c r="KQA17" s="767"/>
      <c r="KQB17" s="767"/>
      <c r="KQC17" s="559"/>
      <c r="KQD17" s="559"/>
      <c r="KQE17" s="560"/>
      <c r="KQF17" s="559"/>
      <c r="KQG17" s="559"/>
      <c r="KQH17" s="559"/>
      <c r="KQI17" s="560"/>
      <c r="KQJ17" s="560"/>
      <c r="KQK17" s="561"/>
      <c r="KQL17" s="560"/>
      <c r="KQM17" s="767"/>
      <c r="KQN17" s="767"/>
      <c r="KQO17" s="767"/>
      <c r="KQP17" s="767"/>
      <c r="KQQ17" s="767"/>
      <c r="KQR17" s="559"/>
      <c r="KQS17" s="559"/>
      <c r="KQT17" s="560"/>
      <c r="KQU17" s="559"/>
      <c r="KQV17" s="559"/>
      <c r="KQW17" s="559"/>
      <c r="KQX17" s="560"/>
      <c r="KQY17" s="560"/>
      <c r="KQZ17" s="561"/>
      <c r="KRA17" s="560"/>
      <c r="KRB17" s="767"/>
      <c r="KRC17" s="767"/>
      <c r="KRD17" s="767"/>
      <c r="KRE17" s="767"/>
      <c r="KRF17" s="767"/>
      <c r="KRG17" s="559"/>
      <c r="KRH17" s="559"/>
      <c r="KRI17" s="560"/>
      <c r="KRJ17" s="559"/>
      <c r="KRK17" s="559"/>
      <c r="KRL17" s="559"/>
      <c r="KRM17" s="560"/>
      <c r="KRN17" s="560"/>
      <c r="KRO17" s="561"/>
      <c r="KRP17" s="560"/>
      <c r="KRQ17" s="767"/>
      <c r="KRR17" s="767"/>
      <c r="KRS17" s="767"/>
      <c r="KRT17" s="767"/>
      <c r="KRU17" s="767"/>
      <c r="KRV17" s="559"/>
      <c r="KRW17" s="559"/>
      <c r="KRX17" s="560"/>
      <c r="KRY17" s="559"/>
      <c r="KRZ17" s="559"/>
      <c r="KSA17" s="559"/>
      <c r="KSB17" s="560"/>
      <c r="KSC17" s="560"/>
      <c r="KSD17" s="561"/>
      <c r="KSE17" s="560"/>
      <c r="KSF17" s="767"/>
      <c r="KSG17" s="767"/>
      <c r="KSH17" s="767"/>
      <c r="KSI17" s="767"/>
      <c r="KSJ17" s="767"/>
      <c r="KSK17" s="559"/>
      <c r="KSL17" s="559"/>
      <c r="KSM17" s="560"/>
      <c r="KSN17" s="559"/>
      <c r="KSO17" s="559"/>
      <c r="KSP17" s="559"/>
      <c r="KSQ17" s="560"/>
      <c r="KSR17" s="560"/>
      <c r="KSS17" s="561"/>
      <c r="KST17" s="560"/>
      <c r="KSU17" s="767"/>
      <c r="KSV17" s="767"/>
      <c r="KSW17" s="767"/>
      <c r="KSX17" s="767"/>
      <c r="KSY17" s="767"/>
      <c r="KSZ17" s="559"/>
      <c r="KTA17" s="559"/>
      <c r="KTB17" s="560"/>
      <c r="KTC17" s="559"/>
      <c r="KTD17" s="559"/>
      <c r="KTE17" s="559"/>
      <c r="KTF17" s="560"/>
      <c r="KTG17" s="560"/>
      <c r="KTH17" s="561"/>
      <c r="KTI17" s="560"/>
      <c r="KTJ17" s="767"/>
      <c r="KTK17" s="767"/>
      <c r="KTL17" s="767"/>
      <c r="KTM17" s="767"/>
      <c r="KTN17" s="767"/>
      <c r="KTO17" s="559"/>
      <c r="KTP17" s="559"/>
      <c r="KTQ17" s="560"/>
      <c r="KTR17" s="559"/>
      <c r="KTS17" s="559"/>
      <c r="KTT17" s="559"/>
      <c r="KTU17" s="560"/>
      <c r="KTV17" s="560"/>
      <c r="KTW17" s="561"/>
      <c r="KTX17" s="560"/>
      <c r="KTY17" s="767"/>
      <c r="KTZ17" s="767"/>
      <c r="KUA17" s="767"/>
      <c r="KUB17" s="767"/>
      <c r="KUC17" s="767"/>
      <c r="KUD17" s="559"/>
      <c r="KUE17" s="559"/>
      <c r="KUF17" s="560"/>
      <c r="KUG17" s="559"/>
      <c r="KUH17" s="559"/>
      <c r="KUI17" s="559"/>
      <c r="KUJ17" s="560"/>
      <c r="KUK17" s="560"/>
      <c r="KUL17" s="561"/>
      <c r="KUM17" s="560"/>
      <c r="KUN17" s="767"/>
      <c r="KUO17" s="767"/>
      <c r="KUP17" s="767"/>
      <c r="KUQ17" s="767"/>
      <c r="KUR17" s="767"/>
      <c r="KUS17" s="559"/>
      <c r="KUT17" s="559"/>
      <c r="KUU17" s="560"/>
      <c r="KUV17" s="559"/>
      <c r="KUW17" s="559"/>
      <c r="KUX17" s="559"/>
      <c r="KUY17" s="560"/>
      <c r="KUZ17" s="560"/>
      <c r="KVA17" s="561"/>
      <c r="KVB17" s="560"/>
      <c r="KVC17" s="767"/>
      <c r="KVD17" s="767"/>
      <c r="KVE17" s="767"/>
      <c r="KVF17" s="767"/>
      <c r="KVG17" s="767"/>
      <c r="KVH17" s="559"/>
      <c r="KVI17" s="559"/>
      <c r="KVJ17" s="560"/>
      <c r="KVK17" s="559"/>
      <c r="KVL17" s="559"/>
      <c r="KVM17" s="559"/>
      <c r="KVN17" s="560"/>
      <c r="KVO17" s="560"/>
      <c r="KVP17" s="561"/>
      <c r="KVQ17" s="560"/>
      <c r="KVR17" s="767"/>
      <c r="KVS17" s="767"/>
      <c r="KVT17" s="767"/>
      <c r="KVU17" s="767"/>
      <c r="KVV17" s="767"/>
      <c r="KVW17" s="559"/>
      <c r="KVX17" s="559"/>
      <c r="KVY17" s="560"/>
      <c r="KVZ17" s="559"/>
      <c r="KWA17" s="559"/>
      <c r="KWB17" s="559"/>
      <c r="KWC17" s="560"/>
      <c r="KWD17" s="560"/>
      <c r="KWE17" s="561"/>
      <c r="KWF17" s="560"/>
      <c r="KWG17" s="767"/>
      <c r="KWH17" s="767"/>
      <c r="KWI17" s="767"/>
      <c r="KWJ17" s="767"/>
      <c r="KWK17" s="767"/>
      <c r="KWL17" s="559"/>
      <c r="KWM17" s="559"/>
      <c r="KWN17" s="560"/>
      <c r="KWO17" s="559"/>
      <c r="KWP17" s="559"/>
      <c r="KWQ17" s="559"/>
      <c r="KWR17" s="560"/>
      <c r="KWS17" s="560"/>
      <c r="KWT17" s="561"/>
      <c r="KWU17" s="560"/>
      <c r="KWV17" s="767"/>
      <c r="KWW17" s="767"/>
      <c r="KWX17" s="767"/>
      <c r="KWY17" s="767"/>
      <c r="KWZ17" s="767"/>
      <c r="KXA17" s="559"/>
      <c r="KXB17" s="559"/>
      <c r="KXC17" s="560"/>
      <c r="KXD17" s="559"/>
      <c r="KXE17" s="559"/>
      <c r="KXF17" s="559"/>
      <c r="KXG17" s="560"/>
      <c r="KXH17" s="560"/>
      <c r="KXI17" s="561"/>
      <c r="KXJ17" s="560"/>
      <c r="KXK17" s="767"/>
      <c r="KXL17" s="767"/>
      <c r="KXM17" s="767"/>
      <c r="KXN17" s="767"/>
      <c r="KXO17" s="767"/>
      <c r="KXP17" s="559"/>
      <c r="KXQ17" s="559"/>
      <c r="KXR17" s="560"/>
      <c r="KXS17" s="559"/>
      <c r="KXT17" s="559"/>
      <c r="KXU17" s="559"/>
      <c r="KXV17" s="560"/>
      <c r="KXW17" s="560"/>
      <c r="KXX17" s="561"/>
      <c r="KXY17" s="560"/>
      <c r="KXZ17" s="767"/>
      <c r="KYA17" s="767"/>
      <c r="KYB17" s="767"/>
      <c r="KYC17" s="767"/>
      <c r="KYD17" s="767"/>
      <c r="KYE17" s="559"/>
      <c r="KYF17" s="559"/>
      <c r="KYG17" s="560"/>
      <c r="KYH17" s="559"/>
      <c r="KYI17" s="559"/>
      <c r="KYJ17" s="559"/>
      <c r="KYK17" s="560"/>
      <c r="KYL17" s="560"/>
      <c r="KYM17" s="561"/>
      <c r="KYN17" s="560"/>
      <c r="KYO17" s="767"/>
      <c r="KYP17" s="767"/>
      <c r="KYQ17" s="767"/>
      <c r="KYR17" s="767"/>
      <c r="KYS17" s="767"/>
      <c r="KYT17" s="559"/>
      <c r="KYU17" s="559"/>
      <c r="KYV17" s="560"/>
      <c r="KYW17" s="559"/>
      <c r="KYX17" s="559"/>
      <c r="KYY17" s="559"/>
      <c r="KYZ17" s="560"/>
      <c r="KZA17" s="560"/>
      <c r="KZB17" s="561"/>
      <c r="KZC17" s="560"/>
      <c r="KZD17" s="767"/>
      <c r="KZE17" s="767"/>
      <c r="KZF17" s="767"/>
      <c r="KZG17" s="767"/>
      <c r="KZH17" s="767"/>
      <c r="KZI17" s="559"/>
      <c r="KZJ17" s="559"/>
      <c r="KZK17" s="560"/>
      <c r="KZL17" s="559"/>
      <c r="KZM17" s="559"/>
      <c r="KZN17" s="559"/>
      <c r="KZO17" s="560"/>
      <c r="KZP17" s="560"/>
      <c r="KZQ17" s="561"/>
      <c r="KZR17" s="560"/>
      <c r="KZS17" s="767"/>
      <c r="KZT17" s="767"/>
      <c r="KZU17" s="767"/>
      <c r="KZV17" s="767"/>
      <c r="KZW17" s="767"/>
      <c r="KZX17" s="559"/>
      <c r="KZY17" s="559"/>
      <c r="KZZ17" s="560"/>
      <c r="LAA17" s="559"/>
      <c r="LAB17" s="559"/>
      <c r="LAC17" s="559"/>
      <c r="LAD17" s="560"/>
      <c r="LAE17" s="560"/>
      <c r="LAF17" s="561"/>
      <c r="LAG17" s="560"/>
      <c r="LAH17" s="767"/>
      <c r="LAI17" s="767"/>
      <c r="LAJ17" s="767"/>
      <c r="LAK17" s="767"/>
      <c r="LAL17" s="767"/>
      <c r="LAM17" s="559"/>
      <c r="LAN17" s="559"/>
      <c r="LAO17" s="560"/>
      <c r="LAP17" s="559"/>
      <c r="LAQ17" s="559"/>
      <c r="LAR17" s="559"/>
      <c r="LAS17" s="560"/>
      <c r="LAT17" s="560"/>
      <c r="LAU17" s="561"/>
      <c r="LAV17" s="560"/>
      <c r="LAW17" s="767"/>
      <c r="LAX17" s="767"/>
      <c r="LAY17" s="767"/>
      <c r="LAZ17" s="767"/>
      <c r="LBA17" s="767"/>
      <c r="LBB17" s="559"/>
      <c r="LBC17" s="559"/>
      <c r="LBD17" s="560"/>
      <c r="LBE17" s="559"/>
      <c r="LBF17" s="559"/>
      <c r="LBG17" s="559"/>
      <c r="LBH17" s="560"/>
      <c r="LBI17" s="560"/>
      <c r="LBJ17" s="561"/>
      <c r="LBK17" s="560"/>
      <c r="LBL17" s="767"/>
      <c r="LBM17" s="767"/>
      <c r="LBN17" s="767"/>
      <c r="LBO17" s="767"/>
      <c r="LBP17" s="767"/>
      <c r="LBQ17" s="559"/>
      <c r="LBR17" s="559"/>
      <c r="LBS17" s="560"/>
      <c r="LBT17" s="559"/>
      <c r="LBU17" s="559"/>
      <c r="LBV17" s="559"/>
      <c r="LBW17" s="560"/>
      <c r="LBX17" s="560"/>
      <c r="LBY17" s="561"/>
      <c r="LBZ17" s="560"/>
      <c r="LCA17" s="767"/>
      <c r="LCB17" s="767"/>
      <c r="LCC17" s="767"/>
      <c r="LCD17" s="767"/>
      <c r="LCE17" s="767"/>
      <c r="LCF17" s="559"/>
      <c r="LCG17" s="559"/>
      <c r="LCH17" s="560"/>
      <c r="LCI17" s="559"/>
      <c r="LCJ17" s="559"/>
      <c r="LCK17" s="559"/>
      <c r="LCL17" s="560"/>
      <c r="LCM17" s="560"/>
      <c r="LCN17" s="561"/>
      <c r="LCO17" s="560"/>
      <c r="LCP17" s="767"/>
      <c r="LCQ17" s="767"/>
      <c r="LCR17" s="767"/>
      <c r="LCS17" s="767"/>
      <c r="LCT17" s="767"/>
      <c r="LCU17" s="559"/>
      <c r="LCV17" s="559"/>
      <c r="LCW17" s="560"/>
      <c r="LCX17" s="559"/>
      <c r="LCY17" s="559"/>
      <c r="LCZ17" s="559"/>
      <c r="LDA17" s="560"/>
      <c r="LDB17" s="560"/>
      <c r="LDC17" s="561"/>
      <c r="LDD17" s="560"/>
      <c r="LDE17" s="767"/>
      <c r="LDF17" s="767"/>
      <c r="LDG17" s="767"/>
      <c r="LDH17" s="767"/>
      <c r="LDI17" s="767"/>
      <c r="LDJ17" s="559"/>
      <c r="LDK17" s="559"/>
      <c r="LDL17" s="560"/>
      <c r="LDM17" s="559"/>
      <c r="LDN17" s="559"/>
      <c r="LDO17" s="559"/>
      <c r="LDP17" s="560"/>
      <c r="LDQ17" s="560"/>
      <c r="LDR17" s="561"/>
      <c r="LDS17" s="560"/>
      <c r="LDT17" s="767"/>
      <c r="LDU17" s="767"/>
      <c r="LDV17" s="767"/>
      <c r="LDW17" s="767"/>
      <c r="LDX17" s="767"/>
      <c r="LDY17" s="559"/>
      <c r="LDZ17" s="559"/>
      <c r="LEA17" s="560"/>
      <c r="LEB17" s="559"/>
      <c r="LEC17" s="559"/>
      <c r="LED17" s="559"/>
      <c r="LEE17" s="560"/>
      <c r="LEF17" s="560"/>
      <c r="LEG17" s="561"/>
      <c r="LEH17" s="560"/>
      <c r="LEI17" s="767"/>
      <c r="LEJ17" s="767"/>
      <c r="LEK17" s="767"/>
      <c r="LEL17" s="767"/>
      <c r="LEM17" s="767"/>
      <c r="LEN17" s="559"/>
      <c r="LEO17" s="559"/>
      <c r="LEP17" s="560"/>
      <c r="LEQ17" s="559"/>
      <c r="LER17" s="559"/>
      <c r="LES17" s="559"/>
      <c r="LET17" s="560"/>
      <c r="LEU17" s="560"/>
      <c r="LEV17" s="561"/>
      <c r="LEW17" s="560"/>
      <c r="LEX17" s="767"/>
      <c r="LEY17" s="767"/>
      <c r="LEZ17" s="767"/>
      <c r="LFA17" s="767"/>
      <c r="LFB17" s="767"/>
      <c r="LFC17" s="559"/>
      <c r="LFD17" s="559"/>
      <c r="LFE17" s="560"/>
      <c r="LFF17" s="559"/>
      <c r="LFG17" s="559"/>
      <c r="LFH17" s="559"/>
      <c r="LFI17" s="560"/>
      <c r="LFJ17" s="560"/>
      <c r="LFK17" s="561"/>
      <c r="LFL17" s="560"/>
      <c r="LFM17" s="767"/>
      <c r="LFN17" s="767"/>
      <c r="LFO17" s="767"/>
      <c r="LFP17" s="767"/>
      <c r="LFQ17" s="767"/>
      <c r="LFR17" s="559"/>
      <c r="LFS17" s="559"/>
      <c r="LFT17" s="560"/>
      <c r="LFU17" s="559"/>
      <c r="LFV17" s="559"/>
      <c r="LFW17" s="559"/>
      <c r="LFX17" s="560"/>
      <c r="LFY17" s="560"/>
      <c r="LFZ17" s="561"/>
      <c r="LGA17" s="560"/>
      <c r="LGB17" s="767"/>
      <c r="LGC17" s="767"/>
      <c r="LGD17" s="767"/>
      <c r="LGE17" s="767"/>
      <c r="LGF17" s="767"/>
      <c r="LGG17" s="559"/>
      <c r="LGH17" s="559"/>
      <c r="LGI17" s="560"/>
      <c r="LGJ17" s="559"/>
      <c r="LGK17" s="559"/>
      <c r="LGL17" s="559"/>
      <c r="LGM17" s="560"/>
      <c r="LGN17" s="560"/>
      <c r="LGO17" s="561"/>
      <c r="LGP17" s="560"/>
      <c r="LGQ17" s="767"/>
      <c r="LGR17" s="767"/>
      <c r="LGS17" s="767"/>
      <c r="LGT17" s="767"/>
      <c r="LGU17" s="767"/>
      <c r="LGV17" s="559"/>
      <c r="LGW17" s="559"/>
      <c r="LGX17" s="560"/>
      <c r="LGY17" s="559"/>
      <c r="LGZ17" s="559"/>
      <c r="LHA17" s="559"/>
      <c r="LHB17" s="560"/>
      <c r="LHC17" s="560"/>
      <c r="LHD17" s="561"/>
      <c r="LHE17" s="560"/>
      <c r="LHF17" s="767"/>
      <c r="LHG17" s="767"/>
      <c r="LHH17" s="767"/>
      <c r="LHI17" s="767"/>
      <c r="LHJ17" s="767"/>
      <c r="LHK17" s="559"/>
      <c r="LHL17" s="559"/>
      <c r="LHM17" s="560"/>
      <c r="LHN17" s="559"/>
      <c r="LHO17" s="559"/>
      <c r="LHP17" s="559"/>
      <c r="LHQ17" s="560"/>
      <c r="LHR17" s="560"/>
      <c r="LHS17" s="561"/>
      <c r="LHT17" s="560"/>
      <c r="LHU17" s="767"/>
      <c r="LHV17" s="767"/>
      <c r="LHW17" s="767"/>
      <c r="LHX17" s="767"/>
      <c r="LHY17" s="767"/>
      <c r="LHZ17" s="559"/>
      <c r="LIA17" s="559"/>
      <c r="LIB17" s="560"/>
      <c r="LIC17" s="559"/>
      <c r="LID17" s="559"/>
      <c r="LIE17" s="559"/>
      <c r="LIF17" s="560"/>
      <c r="LIG17" s="560"/>
      <c r="LIH17" s="561"/>
      <c r="LII17" s="560"/>
      <c r="LIJ17" s="767"/>
      <c r="LIK17" s="767"/>
      <c r="LIL17" s="767"/>
      <c r="LIM17" s="767"/>
      <c r="LIN17" s="767"/>
      <c r="LIO17" s="559"/>
      <c r="LIP17" s="559"/>
      <c r="LIQ17" s="560"/>
      <c r="LIR17" s="559"/>
      <c r="LIS17" s="559"/>
      <c r="LIT17" s="559"/>
      <c r="LIU17" s="560"/>
      <c r="LIV17" s="560"/>
      <c r="LIW17" s="561"/>
      <c r="LIX17" s="560"/>
      <c r="LIY17" s="767"/>
      <c r="LIZ17" s="767"/>
      <c r="LJA17" s="767"/>
      <c r="LJB17" s="767"/>
      <c r="LJC17" s="767"/>
      <c r="LJD17" s="559"/>
      <c r="LJE17" s="559"/>
      <c r="LJF17" s="560"/>
      <c r="LJG17" s="559"/>
      <c r="LJH17" s="559"/>
      <c r="LJI17" s="559"/>
      <c r="LJJ17" s="560"/>
      <c r="LJK17" s="560"/>
      <c r="LJL17" s="561"/>
      <c r="LJM17" s="560"/>
      <c r="LJN17" s="767"/>
      <c r="LJO17" s="767"/>
      <c r="LJP17" s="767"/>
      <c r="LJQ17" s="767"/>
      <c r="LJR17" s="767"/>
      <c r="LJS17" s="559"/>
      <c r="LJT17" s="559"/>
      <c r="LJU17" s="560"/>
      <c r="LJV17" s="559"/>
      <c r="LJW17" s="559"/>
      <c r="LJX17" s="559"/>
      <c r="LJY17" s="560"/>
      <c r="LJZ17" s="560"/>
      <c r="LKA17" s="561"/>
      <c r="LKB17" s="560"/>
      <c r="LKC17" s="767"/>
      <c r="LKD17" s="767"/>
      <c r="LKE17" s="767"/>
      <c r="LKF17" s="767"/>
      <c r="LKG17" s="767"/>
      <c r="LKH17" s="559"/>
      <c r="LKI17" s="559"/>
      <c r="LKJ17" s="560"/>
      <c r="LKK17" s="559"/>
      <c r="LKL17" s="559"/>
      <c r="LKM17" s="559"/>
      <c r="LKN17" s="560"/>
      <c r="LKO17" s="560"/>
      <c r="LKP17" s="561"/>
      <c r="LKQ17" s="560"/>
      <c r="LKR17" s="767"/>
      <c r="LKS17" s="767"/>
      <c r="LKT17" s="767"/>
      <c r="LKU17" s="767"/>
      <c r="LKV17" s="767"/>
      <c r="LKW17" s="559"/>
      <c r="LKX17" s="559"/>
      <c r="LKY17" s="560"/>
      <c r="LKZ17" s="559"/>
      <c r="LLA17" s="559"/>
      <c r="LLB17" s="559"/>
      <c r="LLC17" s="560"/>
      <c r="LLD17" s="560"/>
      <c r="LLE17" s="561"/>
      <c r="LLF17" s="560"/>
      <c r="LLG17" s="767"/>
      <c r="LLH17" s="767"/>
      <c r="LLI17" s="767"/>
      <c r="LLJ17" s="767"/>
      <c r="LLK17" s="767"/>
      <c r="LLL17" s="559"/>
      <c r="LLM17" s="559"/>
      <c r="LLN17" s="560"/>
      <c r="LLO17" s="559"/>
      <c r="LLP17" s="559"/>
      <c r="LLQ17" s="559"/>
      <c r="LLR17" s="560"/>
      <c r="LLS17" s="560"/>
      <c r="LLT17" s="561"/>
      <c r="LLU17" s="560"/>
      <c r="LLV17" s="767"/>
      <c r="LLW17" s="767"/>
      <c r="LLX17" s="767"/>
      <c r="LLY17" s="767"/>
      <c r="LLZ17" s="767"/>
      <c r="LMA17" s="559"/>
      <c r="LMB17" s="559"/>
      <c r="LMC17" s="560"/>
      <c r="LMD17" s="559"/>
      <c r="LME17" s="559"/>
      <c r="LMF17" s="559"/>
      <c r="LMG17" s="560"/>
      <c r="LMH17" s="560"/>
      <c r="LMI17" s="561"/>
      <c r="LMJ17" s="560"/>
      <c r="LMK17" s="767"/>
      <c r="LML17" s="767"/>
      <c r="LMM17" s="767"/>
      <c r="LMN17" s="767"/>
      <c r="LMO17" s="767"/>
      <c r="LMP17" s="559"/>
      <c r="LMQ17" s="559"/>
      <c r="LMR17" s="560"/>
      <c r="LMS17" s="559"/>
      <c r="LMT17" s="559"/>
      <c r="LMU17" s="559"/>
      <c r="LMV17" s="560"/>
      <c r="LMW17" s="560"/>
      <c r="LMX17" s="561"/>
      <c r="LMY17" s="560"/>
      <c r="LMZ17" s="767"/>
      <c r="LNA17" s="767"/>
      <c r="LNB17" s="767"/>
      <c r="LNC17" s="767"/>
      <c r="LND17" s="767"/>
      <c r="LNE17" s="559"/>
      <c r="LNF17" s="559"/>
      <c r="LNG17" s="560"/>
      <c r="LNH17" s="559"/>
      <c r="LNI17" s="559"/>
      <c r="LNJ17" s="559"/>
      <c r="LNK17" s="560"/>
      <c r="LNL17" s="560"/>
      <c r="LNM17" s="561"/>
      <c r="LNN17" s="560"/>
      <c r="LNO17" s="767"/>
      <c r="LNP17" s="767"/>
      <c r="LNQ17" s="767"/>
      <c r="LNR17" s="767"/>
      <c r="LNS17" s="767"/>
      <c r="LNT17" s="559"/>
      <c r="LNU17" s="559"/>
      <c r="LNV17" s="560"/>
      <c r="LNW17" s="559"/>
      <c r="LNX17" s="559"/>
      <c r="LNY17" s="559"/>
      <c r="LNZ17" s="560"/>
      <c r="LOA17" s="560"/>
      <c r="LOB17" s="561"/>
      <c r="LOC17" s="560"/>
      <c r="LOD17" s="767"/>
      <c r="LOE17" s="767"/>
      <c r="LOF17" s="767"/>
      <c r="LOG17" s="767"/>
      <c r="LOH17" s="767"/>
      <c r="LOI17" s="559"/>
      <c r="LOJ17" s="559"/>
      <c r="LOK17" s="560"/>
      <c r="LOL17" s="559"/>
      <c r="LOM17" s="559"/>
      <c r="LON17" s="559"/>
      <c r="LOO17" s="560"/>
      <c r="LOP17" s="560"/>
      <c r="LOQ17" s="561"/>
      <c r="LOR17" s="560"/>
      <c r="LOS17" s="767"/>
      <c r="LOT17" s="767"/>
      <c r="LOU17" s="767"/>
      <c r="LOV17" s="767"/>
      <c r="LOW17" s="767"/>
      <c r="LOX17" s="559"/>
      <c r="LOY17" s="559"/>
      <c r="LOZ17" s="560"/>
      <c r="LPA17" s="559"/>
      <c r="LPB17" s="559"/>
      <c r="LPC17" s="559"/>
      <c r="LPD17" s="560"/>
      <c r="LPE17" s="560"/>
      <c r="LPF17" s="561"/>
      <c r="LPG17" s="560"/>
      <c r="LPH17" s="767"/>
      <c r="LPI17" s="767"/>
      <c r="LPJ17" s="767"/>
      <c r="LPK17" s="767"/>
      <c r="LPL17" s="767"/>
      <c r="LPM17" s="559"/>
      <c r="LPN17" s="559"/>
      <c r="LPO17" s="560"/>
      <c r="LPP17" s="559"/>
      <c r="LPQ17" s="559"/>
      <c r="LPR17" s="559"/>
      <c r="LPS17" s="560"/>
      <c r="LPT17" s="560"/>
      <c r="LPU17" s="561"/>
      <c r="LPV17" s="560"/>
      <c r="LPW17" s="767"/>
      <c r="LPX17" s="767"/>
      <c r="LPY17" s="767"/>
      <c r="LPZ17" s="767"/>
      <c r="LQA17" s="767"/>
      <c r="LQB17" s="559"/>
      <c r="LQC17" s="559"/>
      <c r="LQD17" s="560"/>
      <c r="LQE17" s="559"/>
      <c r="LQF17" s="559"/>
      <c r="LQG17" s="559"/>
      <c r="LQH17" s="560"/>
      <c r="LQI17" s="560"/>
      <c r="LQJ17" s="561"/>
      <c r="LQK17" s="560"/>
      <c r="LQL17" s="767"/>
      <c r="LQM17" s="767"/>
      <c r="LQN17" s="767"/>
      <c r="LQO17" s="767"/>
      <c r="LQP17" s="767"/>
      <c r="LQQ17" s="559"/>
      <c r="LQR17" s="559"/>
      <c r="LQS17" s="560"/>
      <c r="LQT17" s="559"/>
      <c r="LQU17" s="559"/>
      <c r="LQV17" s="559"/>
      <c r="LQW17" s="560"/>
      <c r="LQX17" s="560"/>
      <c r="LQY17" s="561"/>
      <c r="LQZ17" s="560"/>
      <c r="LRA17" s="767"/>
      <c r="LRB17" s="767"/>
      <c r="LRC17" s="767"/>
      <c r="LRD17" s="767"/>
      <c r="LRE17" s="767"/>
      <c r="LRF17" s="559"/>
      <c r="LRG17" s="559"/>
      <c r="LRH17" s="560"/>
      <c r="LRI17" s="559"/>
      <c r="LRJ17" s="559"/>
      <c r="LRK17" s="559"/>
      <c r="LRL17" s="560"/>
      <c r="LRM17" s="560"/>
      <c r="LRN17" s="561"/>
      <c r="LRO17" s="560"/>
      <c r="LRP17" s="767"/>
      <c r="LRQ17" s="767"/>
      <c r="LRR17" s="767"/>
      <c r="LRS17" s="767"/>
      <c r="LRT17" s="767"/>
      <c r="LRU17" s="559"/>
      <c r="LRV17" s="559"/>
      <c r="LRW17" s="560"/>
      <c r="LRX17" s="559"/>
      <c r="LRY17" s="559"/>
      <c r="LRZ17" s="559"/>
      <c r="LSA17" s="560"/>
      <c r="LSB17" s="560"/>
      <c r="LSC17" s="561"/>
      <c r="LSD17" s="560"/>
      <c r="LSE17" s="767"/>
      <c r="LSF17" s="767"/>
      <c r="LSG17" s="767"/>
      <c r="LSH17" s="767"/>
      <c r="LSI17" s="767"/>
      <c r="LSJ17" s="559"/>
      <c r="LSK17" s="559"/>
      <c r="LSL17" s="560"/>
      <c r="LSM17" s="559"/>
      <c r="LSN17" s="559"/>
      <c r="LSO17" s="559"/>
      <c r="LSP17" s="560"/>
      <c r="LSQ17" s="560"/>
      <c r="LSR17" s="561"/>
      <c r="LSS17" s="560"/>
      <c r="LST17" s="767"/>
      <c r="LSU17" s="767"/>
      <c r="LSV17" s="767"/>
      <c r="LSW17" s="767"/>
      <c r="LSX17" s="767"/>
      <c r="LSY17" s="559"/>
      <c r="LSZ17" s="559"/>
      <c r="LTA17" s="560"/>
      <c r="LTB17" s="559"/>
      <c r="LTC17" s="559"/>
      <c r="LTD17" s="559"/>
      <c r="LTE17" s="560"/>
      <c r="LTF17" s="560"/>
      <c r="LTG17" s="561"/>
      <c r="LTH17" s="560"/>
      <c r="LTI17" s="767"/>
      <c r="LTJ17" s="767"/>
      <c r="LTK17" s="767"/>
      <c r="LTL17" s="767"/>
      <c r="LTM17" s="767"/>
      <c r="LTN17" s="559"/>
      <c r="LTO17" s="559"/>
      <c r="LTP17" s="560"/>
      <c r="LTQ17" s="559"/>
      <c r="LTR17" s="559"/>
      <c r="LTS17" s="559"/>
      <c r="LTT17" s="560"/>
      <c r="LTU17" s="560"/>
      <c r="LTV17" s="561"/>
      <c r="LTW17" s="560"/>
      <c r="LTX17" s="767"/>
      <c r="LTY17" s="767"/>
      <c r="LTZ17" s="767"/>
      <c r="LUA17" s="767"/>
      <c r="LUB17" s="767"/>
      <c r="LUC17" s="559"/>
      <c r="LUD17" s="559"/>
      <c r="LUE17" s="560"/>
      <c r="LUF17" s="559"/>
      <c r="LUG17" s="559"/>
      <c r="LUH17" s="559"/>
      <c r="LUI17" s="560"/>
      <c r="LUJ17" s="560"/>
      <c r="LUK17" s="561"/>
      <c r="LUL17" s="560"/>
      <c r="LUM17" s="767"/>
      <c r="LUN17" s="767"/>
      <c r="LUO17" s="767"/>
      <c r="LUP17" s="767"/>
      <c r="LUQ17" s="767"/>
      <c r="LUR17" s="559"/>
      <c r="LUS17" s="559"/>
      <c r="LUT17" s="560"/>
      <c r="LUU17" s="559"/>
      <c r="LUV17" s="559"/>
      <c r="LUW17" s="559"/>
      <c r="LUX17" s="560"/>
      <c r="LUY17" s="560"/>
      <c r="LUZ17" s="561"/>
      <c r="LVA17" s="560"/>
      <c r="LVB17" s="767"/>
      <c r="LVC17" s="767"/>
      <c r="LVD17" s="767"/>
      <c r="LVE17" s="767"/>
      <c r="LVF17" s="767"/>
      <c r="LVG17" s="559"/>
      <c r="LVH17" s="559"/>
      <c r="LVI17" s="560"/>
      <c r="LVJ17" s="559"/>
      <c r="LVK17" s="559"/>
      <c r="LVL17" s="559"/>
      <c r="LVM17" s="560"/>
      <c r="LVN17" s="560"/>
      <c r="LVO17" s="561"/>
      <c r="LVP17" s="560"/>
      <c r="LVQ17" s="767"/>
      <c r="LVR17" s="767"/>
      <c r="LVS17" s="767"/>
      <c r="LVT17" s="767"/>
      <c r="LVU17" s="767"/>
      <c r="LVV17" s="559"/>
      <c r="LVW17" s="559"/>
      <c r="LVX17" s="560"/>
      <c r="LVY17" s="559"/>
      <c r="LVZ17" s="559"/>
      <c r="LWA17" s="559"/>
      <c r="LWB17" s="560"/>
      <c r="LWC17" s="560"/>
      <c r="LWD17" s="561"/>
      <c r="LWE17" s="560"/>
      <c r="LWF17" s="767"/>
      <c r="LWG17" s="767"/>
      <c r="LWH17" s="767"/>
      <c r="LWI17" s="767"/>
      <c r="LWJ17" s="767"/>
      <c r="LWK17" s="559"/>
      <c r="LWL17" s="559"/>
      <c r="LWM17" s="560"/>
      <c r="LWN17" s="559"/>
      <c r="LWO17" s="559"/>
      <c r="LWP17" s="559"/>
      <c r="LWQ17" s="560"/>
      <c r="LWR17" s="560"/>
      <c r="LWS17" s="561"/>
      <c r="LWT17" s="560"/>
      <c r="LWU17" s="767"/>
      <c r="LWV17" s="767"/>
      <c r="LWW17" s="767"/>
      <c r="LWX17" s="767"/>
      <c r="LWY17" s="767"/>
      <c r="LWZ17" s="559"/>
      <c r="LXA17" s="559"/>
      <c r="LXB17" s="560"/>
      <c r="LXC17" s="559"/>
      <c r="LXD17" s="559"/>
      <c r="LXE17" s="559"/>
      <c r="LXF17" s="560"/>
      <c r="LXG17" s="560"/>
      <c r="LXH17" s="561"/>
      <c r="LXI17" s="560"/>
      <c r="LXJ17" s="767"/>
      <c r="LXK17" s="767"/>
      <c r="LXL17" s="767"/>
      <c r="LXM17" s="767"/>
      <c r="LXN17" s="767"/>
      <c r="LXO17" s="559"/>
      <c r="LXP17" s="559"/>
      <c r="LXQ17" s="560"/>
      <c r="LXR17" s="559"/>
      <c r="LXS17" s="559"/>
      <c r="LXT17" s="559"/>
      <c r="LXU17" s="560"/>
      <c r="LXV17" s="560"/>
      <c r="LXW17" s="561"/>
      <c r="LXX17" s="560"/>
      <c r="LXY17" s="767"/>
      <c r="LXZ17" s="767"/>
      <c r="LYA17" s="767"/>
      <c r="LYB17" s="767"/>
      <c r="LYC17" s="767"/>
      <c r="LYD17" s="559"/>
      <c r="LYE17" s="559"/>
      <c r="LYF17" s="560"/>
      <c r="LYG17" s="559"/>
      <c r="LYH17" s="559"/>
      <c r="LYI17" s="559"/>
      <c r="LYJ17" s="560"/>
      <c r="LYK17" s="560"/>
      <c r="LYL17" s="561"/>
      <c r="LYM17" s="560"/>
      <c r="LYN17" s="767"/>
      <c r="LYO17" s="767"/>
      <c r="LYP17" s="767"/>
      <c r="LYQ17" s="767"/>
      <c r="LYR17" s="767"/>
      <c r="LYS17" s="559"/>
      <c r="LYT17" s="559"/>
      <c r="LYU17" s="560"/>
      <c r="LYV17" s="559"/>
      <c r="LYW17" s="559"/>
      <c r="LYX17" s="559"/>
      <c r="LYY17" s="560"/>
      <c r="LYZ17" s="560"/>
      <c r="LZA17" s="561"/>
      <c r="LZB17" s="560"/>
      <c r="LZC17" s="767"/>
      <c r="LZD17" s="767"/>
      <c r="LZE17" s="767"/>
      <c r="LZF17" s="767"/>
      <c r="LZG17" s="767"/>
      <c r="LZH17" s="559"/>
      <c r="LZI17" s="559"/>
      <c r="LZJ17" s="560"/>
      <c r="LZK17" s="559"/>
      <c r="LZL17" s="559"/>
      <c r="LZM17" s="559"/>
      <c r="LZN17" s="560"/>
      <c r="LZO17" s="560"/>
      <c r="LZP17" s="561"/>
      <c r="LZQ17" s="560"/>
      <c r="LZR17" s="767"/>
      <c r="LZS17" s="767"/>
      <c r="LZT17" s="767"/>
      <c r="LZU17" s="767"/>
      <c r="LZV17" s="767"/>
      <c r="LZW17" s="559"/>
      <c r="LZX17" s="559"/>
      <c r="LZY17" s="560"/>
      <c r="LZZ17" s="559"/>
      <c r="MAA17" s="559"/>
      <c r="MAB17" s="559"/>
      <c r="MAC17" s="560"/>
      <c r="MAD17" s="560"/>
      <c r="MAE17" s="561"/>
      <c r="MAF17" s="560"/>
      <c r="MAG17" s="767"/>
      <c r="MAH17" s="767"/>
      <c r="MAI17" s="767"/>
      <c r="MAJ17" s="767"/>
      <c r="MAK17" s="767"/>
      <c r="MAL17" s="559"/>
      <c r="MAM17" s="559"/>
      <c r="MAN17" s="560"/>
      <c r="MAO17" s="559"/>
      <c r="MAP17" s="559"/>
      <c r="MAQ17" s="559"/>
      <c r="MAR17" s="560"/>
      <c r="MAS17" s="560"/>
      <c r="MAT17" s="561"/>
      <c r="MAU17" s="560"/>
      <c r="MAV17" s="767"/>
      <c r="MAW17" s="767"/>
      <c r="MAX17" s="767"/>
      <c r="MAY17" s="767"/>
      <c r="MAZ17" s="767"/>
      <c r="MBA17" s="559"/>
      <c r="MBB17" s="559"/>
      <c r="MBC17" s="560"/>
      <c r="MBD17" s="559"/>
      <c r="MBE17" s="559"/>
      <c r="MBF17" s="559"/>
      <c r="MBG17" s="560"/>
      <c r="MBH17" s="560"/>
      <c r="MBI17" s="561"/>
      <c r="MBJ17" s="560"/>
      <c r="MBK17" s="767"/>
      <c r="MBL17" s="767"/>
      <c r="MBM17" s="767"/>
      <c r="MBN17" s="767"/>
      <c r="MBO17" s="767"/>
      <c r="MBP17" s="559"/>
      <c r="MBQ17" s="559"/>
      <c r="MBR17" s="560"/>
      <c r="MBS17" s="559"/>
      <c r="MBT17" s="559"/>
      <c r="MBU17" s="559"/>
      <c r="MBV17" s="560"/>
      <c r="MBW17" s="560"/>
      <c r="MBX17" s="561"/>
      <c r="MBY17" s="560"/>
      <c r="MBZ17" s="767"/>
      <c r="MCA17" s="767"/>
      <c r="MCB17" s="767"/>
      <c r="MCC17" s="767"/>
      <c r="MCD17" s="767"/>
      <c r="MCE17" s="559"/>
      <c r="MCF17" s="559"/>
      <c r="MCG17" s="560"/>
      <c r="MCH17" s="559"/>
      <c r="MCI17" s="559"/>
      <c r="MCJ17" s="559"/>
      <c r="MCK17" s="560"/>
      <c r="MCL17" s="560"/>
      <c r="MCM17" s="561"/>
      <c r="MCN17" s="560"/>
      <c r="MCO17" s="767"/>
      <c r="MCP17" s="767"/>
      <c r="MCQ17" s="767"/>
      <c r="MCR17" s="767"/>
      <c r="MCS17" s="767"/>
      <c r="MCT17" s="559"/>
      <c r="MCU17" s="559"/>
      <c r="MCV17" s="560"/>
      <c r="MCW17" s="559"/>
      <c r="MCX17" s="559"/>
      <c r="MCY17" s="559"/>
      <c r="MCZ17" s="560"/>
      <c r="MDA17" s="560"/>
      <c r="MDB17" s="561"/>
      <c r="MDC17" s="560"/>
      <c r="MDD17" s="767"/>
      <c r="MDE17" s="767"/>
      <c r="MDF17" s="767"/>
      <c r="MDG17" s="767"/>
      <c r="MDH17" s="767"/>
      <c r="MDI17" s="559"/>
      <c r="MDJ17" s="559"/>
      <c r="MDK17" s="560"/>
      <c r="MDL17" s="559"/>
      <c r="MDM17" s="559"/>
      <c r="MDN17" s="559"/>
      <c r="MDO17" s="560"/>
      <c r="MDP17" s="560"/>
      <c r="MDQ17" s="561"/>
      <c r="MDR17" s="560"/>
      <c r="MDS17" s="767"/>
      <c r="MDT17" s="767"/>
      <c r="MDU17" s="767"/>
      <c r="MDV17" s="767"/>
      <c r="MDW17" s="767"/>
      <c r="MDX17" s="559"/>
      <c r="MDY17" s="559"/>
      <c r="MDZ17" s="560"/>
      <c r="MEA17" s="559"/>
      <c r="MEB17" s="559"/>
      <c r="MEC17" s="559"/>
      <c r="MED17" s="560"/>
      <c r="MEE17" s="560"/>
      <c r="MEF17" s="561"/>
      <c r="MEG17" s="560"/>
      <c r="MEH17" s="767"/>
      <c r="MEI17" s="767"/>
      <c r="MEJ17" s="767"/>
      <c r="MEK17" s="767"/>
      <c r="MEL17" s="767"/>
      <c r="MEM17" s="559"/>
      <c r="MEN17" s="559"/>
      <c r="MEO17" s="560"/>
      <c r="MEP17" s="559"/>
      <c r="MEQ17" s="559"/>
      <c r="MER17" s="559"/>
      <c r="MES17" s="560"/>
      <c r="MET17" s="560"/>
      <c r="MEU17" s="561"/>
      <c r="MEV17" s="560"/>
      <c r="MEW17" s="767"/>
      <c r="MEX17" s="767"/>
      <c r="MEY17" s="767"/>
      <c r="MEZ17" s="767"/>
      <c r="MFA17" s="767"/>
      <c r="MFB17" s="559"/>
      <c r="MFC17" s="559"/>
      <c r="MFD17" s="560"/>
      <c r="MFE17" s="559"/>
      <c r="MFF17" s="559"/>
      <c r="MFG17" s="559"/>
      <c r="MFH17" s="560"/>
      <c r="MFI17" s="560"/>
      <c r="MFJ17" s="561"/>
      <c r="MFK17" s="560"/>
      <c r="MFL17" s="767"/>
      <c r="MFM17" s="767"/>
      <c r="MFN17" s="767"/>
      <c r="MFO17" s="767"/>
      <c r="MFP17" s="767"/>
      <c r="MFQ17" s="559"/>
      <c r="MFR17" s="559"/>
      <c r="MFS17" s="560"/>
      <c r="MFT17" s="559"/>
      <c r="MFU17" s="559"/>
      <c r="MFV17" s="559"/>
      <c r="MFW17" s="560"/>
      <c r="MFX17" s="560"/>
      <c r="MFY17" s="561"/>
      <c r="MFZ17" s="560"/>
      <c r="MGA17" s="767"/>
      <c r="MGB17" s="767"/>
      <c r="MGC17" s="767"/>
      <c r="MGD17" s="767"/>
      <c r="MGE17" s="767"/>
      <c r="MGF17" s="559"/>
      <c r="MGG17" s="559"/>
      <c r="MGH17" s="560"/>
      <c r="MGI17" s="559"/>
      <c r="MGJ17" s="559"/>
      <c r="MGK17" s="559"/>
      <c r="MGL17" s="560"/>
      <c r="MGM17" s="560"/>
      <c r="MGN17" s="561"/>
      <c r="MGO17" s="560"/>
      <c r="MGP17" s="767"/>
      <c r="MGQ17" s="767"/>
      <c r="MGR17" s="767"/>
      <c r="MGS17" s="767"/>
      <c r="MGT17" s="767"/>
      <c r="MGU17" s="559"/>
      <c r="MGV17" s="559"/>
      <c r="MGW17" s="560"/>
      <c r="MGX17" s="559"/>
      <c r="MGY17" s="559"/>
      <c r="MGZ17" s="559"/>
      <c r="MHA17" s="560"/>
      <c r="MHB17" s="560"/>
      <c r="MHC17" s="561"/>
      <c r="MHD17" s="560"/>
      <c r="MHE17" s="767"/>
      <c r="MHF17" s="767"/>
      <c r="MHG17" s="767"/>
      <c r="MHH17" s="767"/>
      <c r="MHI17" s="767"/>
      <c r="MHJ17" s="559"/>
      <c r="MHK17" s="559"/>
      <c r="MHL17" s="560"/>
      <c r="MHM17" s="559"/>
      <c r="MHN17" s="559"/>
      <c r="MHO17" s="559"/>
      <c r="MHP17" s="560"/>
      <c r="MHQ17" s="560"/>
      <c r="MHR17" s="561"/>
      <c r="MHS17" s="560"/>
      <c r="MHT17" s="767"/>
      <c r="MHU17" s="767"/>
      <c r="MHV17" s="767"/>
      <c r="MHW17" s="767"/>
      <c r="MHX17" s="767"/>
      <c r="MHY17" s="559"/>
      <c r="MHZ17" s="559"/>
      <c r="MIA17" s="560"/>
      <c r="MIB17" s="559"/>
      <c r="MIC17" s="559"/>
      <c r="MID17" s="559"/>
      <c r="MIE17" s="560"/>
      <c r="MIF17" s="560"/>
      <c r="MIG17" s="561"/>
      <c r="MIH17" s="560"/>
      <c r="MII17" s="767"/>
      <c r="MIJ17" s="767"/>
      <c r="MIK17" s="767"/>
      <c r="MIL17" s="767"/>
      <c r="MIM17" s="767"/>
      <c r="MIN17" s="559"/>
      <c r="MIO17" s="559"/>
      <c r="MIP17" s="560"/>
      <c r="MIQ17" s="559"/>
      <c r="MIR17" s="559"/>
      <c r="MIS17" s="559"/>
      <c r="MIT17" s="560"/>
      <c r="MIU17" s="560"/>
      <c r="MIV17" s="561"/>
      <c r="MIW17" s="560"/>
      <c r="MIX17" s="767"/>
      <c r="MIY17" s="767"/>
      <c r="MIZ17" s="767"/>
      <c r="MJA17" s="767"/>
      <c r="MJB17" s="767"/>
      <c r="MJC17" s="559"/>
      <c r="MJD17" s="559"/>
      <c r="MJE17" s="560"/>
      <c r="MJF17" s="559"/>
      <c r="MJG17" s="559"/>
      <c r="MJH17" s="559"/>
      <c r="MJI17" s="560"/>
      <c r="MJJ17" s="560"/>
      <c r="MJK17" s="561"/>
      <c r="MJL17" s="560"/>
      <c r="MJM17" s="767"/>
      <c r="MJN17" s="767"/>
      <c r="MJO17" s="767"/>
      <c r="MJP17" s="767"/>
      <c r="MJQ17" s="767"/>
      <c r="MJR17" s="559"/>
      <c r="MJS17" s="559"/>
      <c r="MJT17" s="560"/>
      <c r="MJU17" s="559"/>
      <c r="MJV17" s="559"/>
      <c r="MJW17" s="559"/>
      <c r="MJX17" s="560"/>
      <c r="MJY17" s="560"/>
      <c r="MJZ17" s="561"/>
      <c r="MKA17" s="560"/>
      <c r="MKB17" s="767"/>
      <c r="MKC17" s="767"/>
      <c r="MKD17" s="767"/>
      <c r="MKE17" s="767"/>
      <c r="MKF17" s="767"/>
      <c r="MKG17" s="559"/>
      <c r="MKH17" s="559"/>
      <c r="MKI17" s="560"/>
      <c r="MKJ17" s="559"/>
      <c r="MKK17" s="559"/>
      <c r="MKL17" s="559"/>
      <c r="MKM17" s="560"/>
      <c r="MKN17" s="560"/>
      <c r="MKO17" s="561"/>
      <c r="MKP17" s="560"/>
      <c r="MKQ17" s="767"/>
      <c r="MKR17" s="767"/>
      <c r="MKS17" s="767"/>
      <c r="MKT17" s="767"/>
      <c r="MKU17" s="767"/>
      <c r="MKV17" s="559"/>
      <c r="MKW17" s="559"/>
      <c r="MKX17" s="560"/>
      <c r="MKY17" s="559"/>
      <c r="MKZ17" s="559"/>
      <c r="MLA17" s="559"/>
      <c r="MLB17" s="560"/>
      <c r="MLC17" s="560"/>
      <c r="MLD17" s="561"/>
      <c r="MLE17" s="560"/>
      <c r="MLF17" s="767"/>
      <c r="MLG17" s="767"/>
      <c r="MLH17" s="767"/>
      <c r="MLI17" s="767"/>
      <c r="MLJ17" s="767"/>
      <c r="MLK17" s="559"/>
      <c r="MLL17" s="559"/>
      <c r="MLM17" s="560"/>
      <c r="MLN17" s="559"/>
      <c r="MLO17" s="559"/>
      <c r="MLP17" s="559"/>
      <c r="MLQ17" s="560"/>
      <c r="MLR17" s="560"/>
      <c r="MLS17" s="561"/>
      <c r="MLT17" s="560"/>
      <c r="MLU17" s="767"/>
      <c r="MLV17" s="767"/>
      <c r="MLW17" s="767"/>
      <c r="MLX17" s="767"/>
      <c r="MLY17" s="767"/>
      <c r="MLZ17" s="559"/>
      <c r="MMA17" s="559"/>
      <c r="MMB17" s="560"/>
      <c r="MMC17" s="559"/>
      <c r="MMD17" s="559"/>
      <c r="MME17" s="559"/>
      <c r="MMF17" s="560"/>
      <c r="MMG17" s="560"/>
      <c r="MMH17" s="561"/>
      <c r="MMI17" s="560"/>
      <c r="MMJ17" s="767"/>
      <c r="MMK17" s="767"/>
      <c r="MML17" s="767"/>
      <c r="MMM17" s="767"/>
      <c r="MMN17" s="767"/>
      <c r="MMO17" s="559"/>
      <c r="MMP17" s="559"/>
      <c r="MMQ17" s="560"/>
      <c r="MMR17" s="559"/>
      <c r="MMS17" s="559"/>
      <c r="MMT17" s="559"/>
      <c r="MMU17" s="560"/>
      <c r="MMV17" s="560"/>
      <c r="MMW17" s="561"/>
      <c r="MMX17" s="560"/>
      <c r="MMY17" s="767"/>
      <c r="MMZ17" s="767"/>
      <c r="MNA17" s="767"/>
      <c r="MNB17" s="767"/>
      <c r="MNC17" s="767"/>
      <c r="MND17" s="559"/>
      <c r="MNE17" s="559"/>
      <c r="MNF17" s="560"/>
      <c r="MNG17" s="559"/>
      <c r="MNH17" s="559"/>
      <c r="MNI17" s="559"/>
      <c r="MNJ17" s="560"/>
      <c r="MNK17" s="560"/>
      <c r="MNL17" s="561"/>
      <c r="MNM17" s="560"/>
      <c r="MNN17" s="767"/>
      <c r="MNO17" s="767"/>
      <c r="MNP17" s="767"/>
      <c r="MNQ17" s="767"/>
      <c r="MNR17" s="767"/>
      <c r="MNS17" s="559"/>
      <c r="MNT17" s="559"/>
      <c r="MNU17" s="560"/>
      <c r="MNV17" s="559"/>
      <c r="MNW17" s="559"/>
      <c r="MNX17" s="559"/>
      <c r="MNY17" s="560"/>
      <c r="MNZ17" s="560"/>
      <c r="MOA17" s="561"/>
      <c r="MOB17" s="560"/>
      <c r="MOC17" s="767"/>
      <c r="MOD17" s="767"/>
      <c r="MOE17" s="767"/>
      <c r="MOF17" s="767"/>
      <c r="MOG17" s="767"/>
      <c r="MOH17" s="559"/>
      <c r="MOI17" s="559"/>
      <c r="MOJ17" s="560"/>
      <c r="MOK17" s="559"/>
      <c r="MOL17" s="559"/>
      <c r="MOM17" s="559"/>
      <c r="MON17" s="560"/>
      <c r="MOO17" s="560"/>
      <c r="MOP17" s="561"/>
      <c r="MOQ17" s="560"/>
      <c r="MOR17" s="767"/>
      <c r="MOS17" s="767"/>
      <c r="MOT17" s="767"/>
      <c r="MOU17" s="767"/>
      <c r="MOV17" s="767"/>
      <c r="MOW17" s="559"/>
      <c r="MOX17" s="559"/>
      <c r="MOY17" s="560"/>
      <c r="MOZ17" s="559"/>
      <c r="MPA17" s="559"/>
      <c r="MPB17" s="559"/>
      <c r="MPC17" s="560"/>
      <c r="MPD17" s="560"/>
      <c r="MPE17" s="561"/>
      <c r="MPF17" s="560"/>
      <c r="MPG17" s="767"/>
      <c r="MPH17" s="767"/>
      <c r="MPI17" s="767"/>
      <c r="MPJ17" s="767"/>
      <c r="MPK17" s="767"/>
      <c r="MPL17" s="559"/>
      <c r="MPM17" s="559"/>
      <c r="MPN17" s="560"/>
      <c r="MPO17" s="559"/>
      <c r="MPP17" s="559"/>
      <c r="MPQ17" s="559"/>
      <c r="MPR17" s="560"/>
      <c r="MPS17" s="560"/>
      <c r="MPT17" s="561"/>
      <c r="MPU17" s="560"/>
      <c r="MPV17" s="767"/>
      <c r="MPW17" s="767"/>
      <c r="MPX17" s="767"/>
      <c r="MPY17" s="767"/>
      <c r="MPZ17" s="767"/>
      <c r="MQA17" s="559"/>
      <c r="MQB17" s="559"/>
      <c r="MQC17" s="560"/>
      <c r="MQD17" s="559"/>
      <c r="MQE17" s="559"/>
      <c r="MQF17" s="559"/>
      <c r="MQG17" s="560"/>
      <c r="MQH17" s="560"/>
      <c r="MQI17" s="561"/>
      <c r="MQJ17" s="560"/>
      <c r="MQK17" s="767"/>
      <c r="MQL17" s="767"/>
      <c r="MQM17" s="767"/>
      <c r="MQN17" s="767"/>
      <c r="MQO17" s="767"/>
      <c r="MQP17" s="559"/>
      <c r="MQQ17" s="559"/>
      <c r="MQR17" s="560"/>
      <c r="MQS17" s="559"/>
      <c r="MQT17" s="559"/>
      <c r="MQU17" s="559"/>
      <c r="MQV17" s="560"/>
      <c r="MQW17" s="560"/>
      <c r="MQX17" s="561"/>
      <c r="MQY17" s="560"/>
      <c r="MQZ17" s="767"/>
      <c r="MRA17" s="767"/>
      <c r="MRB17" s="767"/>
      <c r="MRC17" s="767"/>
      <c r="MRD17" s="767"/>
      <c r="MRE17" s="559"/>
      <c r="MRF17" s="559"/>
      <c r="MRG17" s="560"/>
      <c r="MRH17" s="559"/>
      <c r="MRI17" s="559"/>
      <c r="MRJ17" s="559"/>
      <c r="MRK17" s="560"/>
      <c r="MRL17" s="560"/>
      <c r="MRM17" s="561"/>
      <c r="MRN17" s="560"/>
      <c r="MRO17" s="767"/>
      <c r="MRP17" s="767"/>
      <c r="MRQ17" s="767"/>
      <c r="MRR17" s="767"/>
      <c r="MRS17" s="767"/>
      <c r="MRT17" s="559"/>
      <c r="MRU17" s="559"/>
      <c r="MRV17" s="560"/>
      <c r="MRW17" s="559"/>
      <c r="MRX17" s="559"/>
      <c r="MRY17" s="559"/>
      <c r="MRZ17" s="560"/>
      <c r="MSA17" s="560"/>
      <c r="MSB17" s="561"/>
      <c r="MSC17" s="560"/>
      <c r="MSD17" s="767"/>
      <c r="MSE17" s="767"/>
      <c r="MSF17" s="767"/>
      <c r="MSG17" s="767"/>
      <c r="MSH17" s="767"/>
      <c r="MSI17" s="559"/>
      <c r="MSJ17" s="559"/>
      <c r="MSK17" s="560"/>
      <c r="MSL17" s="559"/>
      <c r="MSM17" s="559"/>
      <c r="MSN17" s="559"/>
      <c r="MSO17" s="560"/>
      <c r="MSP17" s="560"/>
      <c r="MSQ17" s="561"/>
      <c r="MSR17" s="560"/>
      <c r="MSS17" s="767"/>
      <c r="MST17" s="767"/>
      <c r="MSU17" s="767"/>
      <c r="MSV17" s="767"/>
      <c r="MSW17" s="767"/>
      <c r="MSX17" s="559"/>
      <c r="MSY17" s="559"/>
      <c r="MSZ17" s="560"/>
      <c r="MTA17" s="559"/>
      <c r="MTB17" s="559"/>
      <c r="MTC17" s="559"/>
      <c r="MTD17" s="560"/>
      <c r="MTE17" s="560"/>
      <c r="MTF17" s="561"/>
      <c r="MTG17" s="560"/>
      <c r="MTH17" s="767"/>
      <c r="MTI17" s="767"/>
      <c r="MTJ17" s="767"/>
      <c r="MTK17" s="767"/>
      <c r="MTL17" s="767"/>
      <c r="MTM17" s="559"/>
      <c r="MTN17" s="559"/>
      <c r="MTO17" s="560"/>
      <c r="MTP17" s="559"/>
      <c r="MTQ17" s="559"/>
      <c r="MTR17" s="559"/>
      <c r="MTS17" s="560"/>
      <c r="MTT17" s="560"/>
      <c r="MTU17" s="561"/>
      <c r="MTV17" s="560"/>
      <c r="MTW17" s="767"/>
      <c r="MTX17" s="767"/>
      <c r="MTY17" s="767"/>
      <c r="MTZ17" s="767"/>
      <c r="MUA17" s="767"/>
      <c r="MUB17" s="559"/>
      <c r="MUC17" s="559"/>
      <c r="MUD17" s="560"/>
      <c r="MUE17" s="559"/>
      <c r="MUF17" s="559"/>
      <c r="MUG17" s="559"/>
      <c r="MUH17" s="560"/>
      <c r="MUI17" s="560"/>
      <c r="MUJ17" s="561"/>
      <c r="MUK17" s="560"/>
      <c r="MUL17" s="767"/>
      <c r="MUM17" s="767"/>
      <c r="MUN17" s="767"/>
      <c r="MUO17" s="767"/>
      <c r="MUP17" s="767"/>
      <c r="MUQ17" s="559"/>
      <c r="MUR17" s="559"/>
      <c r="MUS17" s="560"/>
      <c r="MUT17" s="559"/>
      <c r="MUU17" s="559"/>
      <c r="MUV17" s="559"/>
      <c r="MUW17" s="560"/>
      <c r="MUX17" s="560"/>
      <c r="MUY17" s="561"/>
      <c r="MUZ17" s="560"/>
      <c r="MVA17" s="767"/>
      <c r="MVB17" s="767"/>
      <c r="MVC17" s="767"/>
      <c r="MVD17" s="767"/>
      <c r="MVE17" s="767"/>
      <c r="MVF17" s="559"/>
      <c r="MVG17" s="559"/>
      <c r="MVH17" s="560"/>
      <c r="MVI17" s="559"/>
      <c r="MVJ17" s="559"/>
      <c r="MVK17" s="559"/>
      <c r="MVL17" s="560"/>
      <c r="MVM17" s="560"/>
      <c r="MVN17" s="561"/>
      <c r="MVO17" s="560"/>
      <c r="MVP17" s="767"/>
      <c r="MVQ17" s="767"/>
      <c r="MVR17" s="767"/>
      <c r="MVS17" s="767"/>
      <c r="MVT17" s="767"/>
      <c r="MVU17" s="559"/>
      <c r="MVV17" s="559"/>
      <c r="MVW17" s="560"/>
      <c r="MVX17" s="559"/>
      <c r="MVY17" s="559"/>
      <c r="MVZ17" s="559"/>
      <c r="MWA17" s="560"/>
      <c r="MWB17" s="560"/>
      <c r="MWC17" s="561"/>
      <c r="MWD17" s="560"/>
      <c r="MWE17" s="767"/>
      <c r="MWF17" s="767"/>
      <c r="MWG17" s="767"/>
      <c r="MWH17" s="767"/>
      <c r="MWI17" s="767"/>
      <c r="MWJ17" s="559"/>
      <c r="MWK17" s="559"/>
      <c r="MWL17" s="560"/>
      <c r="MWM17" s="559"/>
      <c r="MWN17" s="559"/>
      <c r="MWO17" s="559"/>
      <c r="MWP17" s="560"/>
      <c r="MWQ17" s="560"/>
      <c r="MWR17" s="561"/>
      <c r="MWS17" s="560"/>
      <c r="MWT17" s="767"/>
      <c r="MWU17" s="767"/>
      <c r="MWV17" s="767"/>
      <c r="MWW17" s="767"/>
      <c r="MWX17" s="767"/>
      <c r="MWY17" s="559"/>
      <c r="MWZ17" s="559"/>
      <c r="MXA17" s="560"/>
      <c r="MXB17" s="559"/>
      <c r="MXC17" s="559"/>
      <c r="MXD17" s="559"/>
      <c r="MXE17" s="560"/>
      <c r="MXF17" s="560"/>
      <c r="MXG17" s="561"/>
      <c r="MXH17" s="560"/>
      <c r="MXI17" s="767"/>
      <c r="MXJ17" s="767"/>
      <c r="MXK17" s="767"/>
      <c r="MXL17" s="767"/>
      <c r="MXM17" s="767"/>
      <c r="MXN17" s="559"/>
      <c r="MXO17" s="559"/>
      <c r="MXP17" s="560"/>
      <c r="MXQ17" s="559"/>
      <c r="MXR17" s="559"/>
      <c r="MXS17" s="559"/>
      <c r="MXT17" s="560"/>
      <c r="MXU17" s="560"/>
      <c r="MXV17" s="561"/>
      <c r="MXW17" s="560"/>
      <c r="MXX17" s="767"/>
      <c r="MXY17" s="767"/>
      <c r="MXZ17" s="767"/>
      <c r="MYA17" s="767"/>
      <c r="MYB17" s="767"/>
      <c r="MYC17" s="559"/>
      <c r="MYD17" s="559"/>
      <c r="MYE17" s="560"/>
      <c r="MYF17" s="559"/>
      <c r="MYG17" s="559"/>
      <c r="MYH17" s="559"/>
      <c r="MYI17" s="560"/>
      <c r="MYJ17" s="560"/>
      <c r="MYK17" s="561"/>
      <c r="MYL17" s="560"/>
      <c r="MYM17" s="767"/>
      <c r="MYN17" s="767"/>
      <c r="MYO17" s="767"/>
      <c r="MYP17" s="767"/>
      <c r="MYQ17" s="767"/>
      <c r="MYR17" s="559"/>
      <c r="MYS17" s="559"/>
      <c r="MYT17" s="560"/>
      <c r="MYU17" s="559"/>
      <c r="MYV17" s="559"/>
      <c r="MYW17" s="559"/>
      <c r="MYX17" s="560"/>
      <c r="MYY17" s="560"/>
      <c r="MYZ17" s="561"/>
      <c r="MZA17" s="560"/>
      <c r="MZB17" s="767"/>
      <c r="MZC17" s="767"/>
      <c r="MZD17" s="767"/>
      <c r="MZE17" s="767"/>
      <c r="MZF17" s="767"/>
      <c r="MZG17" s="559"/>
      <c r="MZH17" s="559"/>
      <c r="MZI17" s="560"/>
      <c r="MZJ17" s="559"/>
      <c r="MZK17" s="559"/>
      <c r="MZL17" s="559"/>
      <c r="MZM17" s="560"/>
      <c r="MZN17" s="560"/>
      <c r="MZO17" s="561"/>
      <c r="MZP17" s="560"/>
      <c r="MZQ17" s="767"/>
      <c r="MZR17" s="767"/>
      <c r="MZS17" s="767"/>
      <c r="MZT17" s="767"/>
      <c r="MZU17" s="767"/>
      <c r="MZV17" s="559"/>
      <c r="MZW17" s="559"/>
      <c r="MZX17" s="560"/>
      <c r="MZY17" s="559"/>
      <c r="MZZ17" s="559"/>
      <c r="NAA17" s="559"/>
      <c r="NAB17" s="560"/>
      <c r="NAC17" s="560"/>
      <c r="NAD17" s="561"/>
      <c r="NAE17" s="560"/>
      <c r="NAF17" s="767"/>
      <c r="NAG17" s="767"/>
      <c r="NAH17" s="767"/>
      <c r="NAI17" s="767"/>
      <c r="NAJ17" s="767"/>
      <c r="NAK17" s="559"/>
      <c r="NAL17" s="559"/>
      <c r="NAM17" s="560"/>
      <c r="NAN17" s="559"/>
      <c r="NAO17" s="559"/>
      <c r="NAP17" s="559"/>
      <c r="NAQ17" s="560"/>
      <c r="NAR17" s="560"/>
      <c r="NAS17" s="561"/>
      <c r="NAT17" s="560"/>
      <c r="NAU17" s="767"/>
      <c r="NAV17" s="767"/>
      <c r="NAW17" s="767"/>
      <c r="NAX17" s="767"/>
      <c r="NAY17" s="767"/>
      <c r="NAZ17" s="559"/>
      <c r="NBA17" s="559"/>
      <c r="NBB17" s="560"/>
      <c r="NBC17" s="559"/>
      <c r="NBD17" s="559"/>
      <c r="NBE17" s="559"/>
      <c r="NBF17" s="560"/>
      <c r="NBG17" s="560"/>
      <c r="NBH17" s="561"/>
      <c r="NBI17" s="560"/>
      <c r="NBJ17" s="767"/>
      <c r="NBK17" s="767"/>
      <c r="NBL17" s="767"/>
      <c r="NBM17" s="767"/>
      <c r="NBN17" s="767"/>
      <c r="NBO17" s="559"/>
      <c r="NBP17" s="559"/>
      <c r="NBQ17" s="560"/>
      <c r="NBR17" s="559"/>
      <c r="NBS17" s="559"/>
      <c r="NBT17" s="559"/>
      <c r="NBU17" s="560"/>
      <c r="NBV17" s="560"/>
      <c r="NBW17" s="561"/>
      <c r="NBX17" s="560"/>
      <c r="NBY17" s="767"/>
      <c r="NBZ17" s="767"/>
      <c r="NCA17" s="767"/>
      <c r="NCB17" s="767"/>
      <c r="NCC17" s="767"/>
      <c r="NCD17" s="559"/>
      <c r="NCE17" s="559"/>
      <c r="NCF17" s="560"/>
      <c r="NCG17" s="559"/>
      <c r="NCH17" s="559"/>
      <c r="NCI17" s="559"/>
      <c r="NCJ17" s="560"/>
      <c r="NCK17" s="560"/>
      <c r="NCL17" s="561"/>
      <c r="NCM17" s="560"/>
      <c r="NCN17" s="767"/>
      <c r="NCO17" s="767"/>
      <c r="NCP17" s="767"/>
      <c r="NCQ17" s="767"/>
      <c r="NCR17" s="767"/>
      <c r="NCS17" s="559"/>
      <c r="NCT17" s="559"/>
      <c r="NCU17" s="560"/>
      <c r="NCV17" s="559"/>
      <c r="NCW17" s="559"/>
      <c r="NCX17" s="559"/>
      <c r="NCY17" s="560"/>
      <c r="NCZ17" s="560"/>
      <c r="NDA17" s="561"/>
      <c r="NDB17" s="560"/>
      <c r="NDC17" s="767"/>
      <c r="NDD17" s="767"/>
      <c r="NDE17" s="767"/>
      <c r="NDF17" s="767"/>
      <c r="NDG17" s="767"/>
      <c r="NDH17" s="559"/>
      <c r="NDI17" s="559"/>
      <c r="NDJ17" s="560"/>
      <c r="NDK17" s="559"/>
      <c r="NDL17" s="559"/>
      <c r="NDM17" s="559"/>
      <c r="NDN17" s="560"/>
      <c r="NDO17" s="560"/>
      <c r="NDP17" s="561"/>
      <c r="NDQ17" s="560"/>
      <c r="NDR17" s="767"/>
      <c r="NDS17" s="767"/>
      <c r="NDT17" s="767"/>
      <c r="NDU17" s="767"/>
      <c r="NDV17" s="767"/>
      <c r="NDW17" s="559"/>
      <c r="NDX17" s="559"/>
      <c r="NDY17" s="560"/>
      <c r="NDZ17" s="559"/>
      <c r="NEA17" s="559"/>
      <c r="NEB17" s="559"/>
      <c r="NEC17" s="560"/>
      <c r="NED17" s="560"/>
      <c r="NEE17" s="561"/>
      <c r="NEF17" s="560"/>
      <c r="NEG17" s="767"/>
      <c r="NEH17" s="767"/>
      <c r="NEI17" s="767"/>
      <c r="NEJ17" s="767"/>
      <c r="NEK17" s="767"/>
      <c r="NEL17" s="559"/>
      <c r="NEM17" s="559"/>
      <c r="NEN17" s="560"/>
      <c r="NEO17" s="559"/>
      <c r="NEP17" s="559"/>
      <c r="NEQ17" s="559"/>
      <c r="NER17" s="560"/>
      <c r="NES17" s="560"/>
      <c r="NET17" s="561"/>
      <c r="NEU17" s="560"/>
      <c r="NEV17" s="767"/>
      <c r="NEW17" s="767"/>
      <c r="NEX17" s="767"/>
      <c r="NEY17" s="767"/>
      <c r="NEZ17" s="767"/>
      <c r="NFA17" s="559"/>
      <c r="NFB17" s="559"/>
      <c r="NFC17" s="560"/>
      <c r="NFD17" s="559"/>
      <c r="NFE17" s="559"/>
      <c r="NFF17" s="559"/>
      <c r="NFG17" s="560"/>
      <c r="NFH17" s="560"/>
      <c r="NFI17" s="561"/>
      <c r="NFJ17" s="560"/>
      <c r="NFK17" s="767"/>
      <c r="NFL17" s="767"/>
      <c r="NFM17" s="767"/>
      <c r="NFN17" s="767"/>
      <c r="NFO17" s="767"/>
      <c r="NFP17" s="559"/>
      <c r="NFQ17" s="559"/>
      <c r="NFR17" s="560"/>
      <c r="NFS17" s="559"/>
      <c r="NFT17" s="559"/>
      <c r="NFU17" s="559"/>
      <c r="NFV17" s="560"/>
      <c r="NFW17" s="560"/>
      <c r="NFX17" s="561"/>
      <c r="NFY17" s="560"/>
      <c r="NFZ17" s="767"/>
      <c r="NGA17" s="767"/>
      <c r="NGB17" s="767"/>
      <c r="NGC17" s="767"/>
      <c r="NGD17" s="767"/>
      <c r="NGE17" s="559"/>
      <c r="NGF17" s="559"/>
      <c r="NGG17" s="560"/>
      <c r="NGH17" s="559"/>
      <c r="NGI17" s="559"/>
      <c r="NGJ17" s="559"/>
      <c r="NGK17" s="560"/>
      <c r="NGL17" s="560"/>
      <c r="NGM17" s="561"/>
      <c r="NGN17" s="560"/>
      <c r="NGO17" s="767"/>
      <c r="NGP17" s="767"/>
      <c r="NGQ17" s="767"/>
      <c r="NGR17" s="767"/>
      <c r="NGS17" s="767"/>
      <c r="NGT17" s="559"/>
      <c r="NGU17" s="559"/>
      <c r="NGV17" s="560"/>
      <c r="NGW17" s="559"/>
      <c r="NGX17" s="559"/>
      <c r="NGY17" s="559"/>
      <c r="NGZ17" s="560"/>
      <c r="NHA17" s="560"/>
      <c r="NHB17" s="561"/>
      <c r="NHC17" s="560"/>
      <c r="NHD17" s="767"/>
      <c r="NHE17" s="767"/>
      <c r="NHF17" s="767"/>
      <c r="NHG17" s="767"/>
      <c r="NHH17" s="767"/>
      <c r="NHI17" s="559"/>
      <c r="NHJ17" s="559"/>
      <c r="NHK17" s="560"/>
      <c r="NHL17" s="559"/>
      <c r="NHM17" s="559"/>
      <c r="NHN17" s="559"/>
      <c r="NHO17" s="560"/>
      <c r="NHP17" s="560"/>
      <c r="NHQ17" s="561"/>
      <c r="NHR17" s="560"/>
      <c r="NHS17" s="767"/>
      <c r="NHT17" s="767"/>
      <c r="NHU17" s="767"/>
      <c r="NHV17" s="767"/>
      <c r="NHW17" s="767"/>
      <c r="NHX17" s="559"/>
      <c r="NHY17" s="559"/>
      <c r="NHZ17" s="560"/>
      <c r="NIA17" s="559"/>
      <c r="NIB17" s="559"/>
      <c r="NIC17" s="559"/>
      <c r="NID17" s="560"/>
      <c r="NIE17" s="560"/>
      <c r="NIF17" s="561"/>
      <c r="NIG17" s="560"/>
      <c r="NIH17" s="767"/>
      <c r="NII17" s="767"/>
      <c r="NIJ17" s="767"/>
      <c r="NIK17" s="767"/>
      <c r="NIL17" s="767"/>
      <c r="NIM17" s="559"/>
      <c r="NIN17" s="559"/>
      <c r="NIO17" s="560"/>
      <c r="NIP17" s="559"/>
      <c r="NIQ17" s="559"/>
      <c r="NIR17" s="559"/>
      <c r="NIS17" s="560"/>
      <c r="NIT17" s="560"/>
      <c r="NIU17" s="561"/>
      <c r="NIV17" s="560"/>
      <c r="NIW17" s="767"/>
      <c r="NIX17" s="767"/>
      <c r="NIY17" s="767"/>
      <c r="NIZ17" s="767"/>
      <c r="NJA17" s="767"/>
      <c r="NJB17" s="559"/>
      <c r="NJC17" s="559"/>
      <c r="NJD17" s="560"/>
      <c r="NJE17" s="559"/>
      <c r="NJF17" s="559"/>
      <c r="NJG17" s="559"/>
      <c r="NJH17" s="560"/>
      <c r="NJI17" s="560"/>
      <c r="NJJ17" s="561"/>
      <c r="NJK17" s="560"/>
      <c r="NJL17" s="767"/>
      <c r="NJM17" s="767"/>
      <c r="NJN17" s="767"/>
      <c r="NJO17" s="767"/>
      <c r="NJP17" s="767"/>
      <c r="NJQ17" s="559"/>
      <c r="NJR17" s="559"/>
      <c r="NJS17" s="560"/>
      <c r="NJT17" s="559"/>
      <c r="NJU17" s="559"/>
      <c r="NJV17" s="559"/>
      <c r="NJW17" s="560"/>
      <c r="NJX17" s="560"/>
      <c r="NJY17" s="561"/>
      <c r="NJZ17" s="560"/>
      <c r="NKA17" s="767"/>
      <c r="NKB17" s="767"/>
      <c r="NKC17" s="767"/>
      <c r="NKD17" s="767"/>
      <c r="NKE17" s="767"/>
      <c r="NKF17" s="559"/>
      <c r="NKG17" s="559"/>
      <c r="NKH17" s="560"/>
      <c r="NKI17" s="559"/>
      <c r="NKJ17" s="559"/>
      <c r="NKK17" s="559"/>
      <c r="NKL17" s="560"/>
      <c r="NKM17" s="560"/>
      <c r="NKN17" s="561"/>
      <c r="NKO17" s="560"/>
      <c r="NKP17" s="767"/>
      <c r="NKQ17" s="767"/>
      <c r="NKR17" s="767"/>
      <c r="NKS17" s="767"/>
      <c r="NKT17" s="767"/>
      <c r="NKU17" s="559"/>
      <c r="NKV17" s="559"/>
      <c r="NKW17" s="560"/>
      <c r="NKX17" s="559"/>
      <c r="NKY17" s="559"/>
      <c r="NKZ17" s="559"/>
      <c r="NLA17" s="560"/>
      <c r="NLB17" s="560"/>
      <c r="NLC17" s="561"/>
      <c r="NLD17" s="560"/>
      <c r="NLE17" s="767"/>
      <c r="NLF17" s="767"/>
      <c r="NLG17" s="767"/>
      <c r="NLH17" s="767"/>
      <c r="NLI17" s="767"/>
      <c r="NLJ17" s="559"/>
      <c r="NLK17" s="559"/>
      <c r="NLL17" s="560"/>
      <c r="NLM17" s="559"/>
      <c r="NLN17" s="559"/>
      <c r="NLO17" s="559"/>
      <c r="NLP17" s="560"/>
      <c r="NLQ17" s="560"/>
      <c r="NLR17" s="561"/>
      <c r="NLS17" s="560"/>
      <c r="NLT17" s="767"/>
      <c r="NLU17" s="767"/>
      <c r="NLV17" s="767"/>
      <c r="NLW17" s="767"/>
      <c r="NLX17" s="767"/>
      <c r="NLY17" s="559"/>
      <c r="NLZ17" s="559"/>
      <c r="NMA17" s="560"/>
      <c r="NMB17" s="559"/>
      <c r="NMC17" s="559"/>
      <c r="NMD17" s="559"/>
      <c r="NME17" s="560"/>
      <c r="NMF17" s="560"/>
      <c r="NMG17" s="561"/>
      <c r="NMH17" s="560"/>
      <c r="NMI17" s="767"/>
      <c r="NMJ17" s="767"/>
      <c r="NMK17" s="767"/>
      <c r="NML17" s="767"/>
      <c r="NMM17" s="767"/>
      <c r="NMN17" s="559"/>
      <c r="NMO17" s="559"/>
      <c r="NMP17" s="560"/>
      <c r="NMQ17" s="559"/>
      <c r="NMR17" s="559"/>
      <c r="NMS17" s="559"/>
      <c r="NMT17" s="560"/>
      <c r="NMU17" s="560"/>
      <c r="NMV17" s="561"/>
      <c r="NMW17" s="560"/>
      <c r="NMX17" s="767"/>
      <c r="NMY17" s="767"/>
      <c r="NMZ17" s="767"/>
      <c r="NNA17" s="767"/>
      <c r="NNB17" s="767"/>
      <c r="NNC17" s="559"/>
      <c r="NND17" s="559"/>
      <c r="NNE17" s="560"/>
      <c r="NNF17" s="559"/>
      <c r="NNG17" s="559"/>
      <c r="NNH17" s="559"/>
      <c r="NNI17" s="560"/>
      <c r="NNJ17" s="560"/>
      <c r="NNK17" s="561"/>
      <c r="NNL17" s="560"/>
      <c r="NNM17" s="767"/>
      <c r="NNN17" s="767"/>
      <c r="NNO17" s="767"/>
      <c r="NNP17" s="767"/>
      <c r="NNQ17" s="767"/>
      <c r="NNR17" s="559"/>
      <c r="NNS17" s="559"/>
      <c r="NNT17" s="560"/>
      <c r="NNU17" s="559"/>
      <c r="NNV17" s="559"/>
      <c r="NNW17" s="559"/>
      <c r="NNX17" s="560"/>
      <c r="NNY17" s="560"/>
      <c r="NNZ17" s="561"/>
      <c r="NOA17" s="560"/>
      <c r="NOB17" s="767"/>
      <c r="NOC17" s="767"/>
      <c r="NOD17" s="767"/>
      <c r="NOE17" s="767"/>
      <c r="NOF17" s="767"/>
      <c r="NOG17" s="559"/>
      <c r="NOH17" s="559"/>
      <c r="NOI17" s="560"/>
      <c r="NOJ17" s="559"/>
      <c r="NOK17" s="559"/>
      <c r="NOL17" s="559"/>
      <c r="NOM17" s="560"/>
      <c r="NON17" s="560"/>
      <c r="NOO17" s="561"/>
      <c r="NOP17" s="560"/>
      <c r="NOQ17" s="767"/>
      <c r="NOR17" s="767"/>
      <c r="NOS17" s="767"/>
      <c r="NOT17" s="767"/>
      <c r="NOU17" s="767"/>
      <c r="NOV17" s="559"/>
      <c r="NOW17" s="559"/>
      <c r="NOX17" s="560"/>
      <c r="NOY17" s="559"/>
      <c r="NOZ17" s="559"/>
      <c r="NPA17" s="559"/>
      <c r="NPB17" s="560"/>
      <c r="NPC17" s="560"/>
      <c r="NPD17" s="561"/>
      <c r="NPE17" s="560"/>
      <c r="NPF17" s="767"/>
      <c r="NPG17" s="767"/>
      <c r="NPH17" s="767"/>
      <c r="NPI17" s="767"/>
      <c r="NPJ17" s="767"/>
      <c r="NPK17" s="559"/>
      <c r="NPL17" s="559"/>
      <c r="NPM17" s="560"/>
      <c r="NPN17" s="559"/>
      <c r="NPO17" s="559"/>
      <c r="NPP17" s="559"/>
      <c r="NPQ17" s="560"/>
      <c r="NPR17" s="560"/>
      <c r="NPS17" s="561"/>
      <c r="NPT17" s="560"/>
      <c r="NPU17" s="767"/>
      <c r="NPV17" s="767"/>
      <c r="NPW17" s="767"/>
      <c r="NPX17" s="767"/>
      <c r="NPY17" s="767"/>
      <c r="NPZ17" s="559"/>
      <c r="NQA17" s="559"/>
      <c r="NQB17" s="560"/>
      <c r="NQC17" s="559"/>
      <c r="NQD17" s="559"/>
      <c r="NQE17" s="559"/>
      <c r="NQF17" s="560"/>
      <c r="NQG17" s="560"/>
      <c r="NQH17" s="561"/>
      <c r="NQI17" s="560"/>
      <c r="NQJ17" s="767"/>
      <c r="NQK17" s="767"/>
      <c r="NQL17" s="767"/>
      <c r="NQM17" s="767"/>
      <c r="NQN17" s="767"/>
      <c r="NQO17" s="559"/>
      <c r="NQP17" s="559"/>
      <c r="NQQ17" s="560"/>
      <c r="NQR17" s="559"/>
      <c r="NQS17" s="559"/>
      <c r="NQT17" s="559"/>
      <c r="NQU17" s="560"/>
      <c r="NQV17" s="560"/>
      <c r="NQW17" s="561"/>
      <c r="NQX17" s="560"/>
      <c r="NQY17" s="767"/>
      <c r="NQZ17" s="767"/>
      <c r="NRA17" s="767"/>
      <c r="NRB17" s="767"/>
      <c r="NRC17" s="767"/>
      <c r="NRD17" s="559"/>
      <c r="NRE17" s="559"/>
      <c r="NRF17" s="560"/>
      <c r="NRG17" s="559"/>
      <c r="NRH17" s="559"/>
      <c r="NRI17" s="559"/>
      <c r="NRJ17" s="560"/>
      <c r="NRK17" s="560"/>
      <c r="NRL17" s="561"/>
      <c r="NRM17" s="560"/>
      <c r="NRN17" s="767"/>
      <c r="NRO17" s="767"/>
      <c r="NRP17" s="767"/>
      <c r="NRQ17" s="767"/>
      <c r="NRR17" s="767"/>
      <c r="NRS17" s="559"/>
      <c r="NRT17" s="559"/>
      <c r="NRU17" s="560"/>
      <c r="NRV17" s="559"/>
      <c r="NRW17" s="559"/>
      <c r="NRX17" s="559"/>
      <c r="NRY17" s="560"/>
      <c r="NRZ17" s="560"/>
      <c r="NSA17" s="561"/>
      <c r="NSB17" s="560"/>
      <c r="NSC17" s="767"/>
      <c r="NSD17" s="767"/>
      <c r="NSE17" s="767"/>
      <c r="NSF17" s="767"/>
      <c r="NSG17" s="767"/>
      <c r="NSH17" s="559"/>
      <c r="NSI17" s="559"/>
      <c r="NSJ17" s="560"/>
      <c r="NSK17" s="559"/>
      <c r="NSL17" s="559"/>
      <c r="NSM17" s="559"/>
      <c r="NSN17" s="560"/>
      <c r="NSO17" s="560"/>
      <c r="NSP17" s="561"/>
      <c r="NSQ17" s="560"/>
      <c r="NSR17" s="767"/>
      <c r="NSS17" s="767"/>
      <c r="NST17" s="767"/>
      <c r="NSU17" s="767"/>
      <c r="NSV17" s="767"/>
      <c r="NSW17" s="559"/>
      <c r="NSX17" s="559"/>
      <c r="NSY17" s="560"/>
      <c r="NSZ17" s="559"/>
      <c r="NTA17" s="559"/>
      <c r="NTB17" s="559"/>
      <c r="NTC17" s="560"/>
      <c r="NTD17" s="560"/>
      <c r="NTE17" s="561"/>
      <c r="NTF17" s="560"/>
      <c r="NTG17" s="767"/>
      <c r="NTH17" s="767"/>
      <c r="NTI17" s="767"/>
      <c r="NTJ17" s="767"/>
      <c r="NTK17" s="767"/>
      <c r="NTL17" s="559"/>
      <c r="NTM17" s="559"/>
      <c r="NTN17" s="560"/>
      <c r="NTO17" s="559"/>
      <c r="NTP17" s="559"/>
      <c r="NTQ17" s="559"/>
      <c r="NTR17" s="560"/>
      <c r="NTS17" s="560"/>
      <c r="NTT17" s="561"/>
      <c r="NTU17" s="560"/>
      <c r="NTV17" s="767"/>
      <c r="NTW17" s="767"/>
      <c r="NTX17" s="767"/>
      <c r="NTY17" s="767"/>
      <c r="NTZ17" s="767"/>
      <c r="NUA17" s="559"/>
      <c r="NUB17" s="559"/>
      <c r="NUC17" s="560"/>
      <c r="NUD17" s="559"/>
      <c r="NUE17" s="559"/>
      <c r="NUF17" s="559"/>
      <c r="NUG17" s="560"/>
      <c r="NUH17" s="560"/>
      <c r="NUI17" s="561"/>
      <c r="NUJ17" s="560"/>
      <c r="NUK17" s="767"/>
      <c r="NUL17" s="767"/>
      <c r="NUM17" s="767"/>
      <c r="NUN17" s="767"/>
      <c r="NUO17" s="767"/>
      <c r="NUP17" s="559"/>
      <c r="NUQ17" s="559"/>
      <c r="NUR17" s="560"/>
      <c r="NUS17" s="559"/>
      <c r="NUT17" s="559"/>
      <c r="NUU17" s="559"/>
      <c r="NUV17" s="560"/>
      <c r="NUW17" s="560"/>
      <c r="NUX17" s="561"/>
      <c r="NUY17" s="560"/>
      <c r="NUZ17" s="767"/>
      <c r="NVA17" s="767"/>
      <c r="NVB17" s="767"/>
      <c r="NVC17" s="767"/>
      <c r="NVD17" s="767"/>
      <c r="NVE17" s="559"/>
      <c r="NVF17" s="559"/>
      <c r="NVG17" s="560"/>
      <c r="NVH17" s="559"/>
      <c r="NVI17" s="559"/>
      <c r="NVJ17" s="559"/>
      <c r="NVK17" s="560"/>
      <c r="NVL17" s="560"/>
      <c r="NVM17" s="561"/>
      <c r="NVN17" s="560"/>
      <c r="NVO17" s="767"/>
      <c r="NVP17" s="767"/>
      <c r="NVQ17" s="767"/>
      <c r="NVR17" s="767"/>
      <c r="NVS17" s="767"/>
      <c r="NVT17" s="559"/>
      <c r="NVU17" s="559"/>
      <c r="NVV17" s="560"/>
      <c r="NVW17" s="559"/>
      <c r="NVX17" s="559"/>
      <c r="NVY17" s="559"/>
      <c r="NVZ17" s="560"/>
      <c r="NWA17" s="560"/>
      <c r="NWB17" s="561"/>
      <c r="NWC17" s="560"/>
      <c r="NWD17" s="767"/>
      <c r="NWE17" s="767"/>
      <c r="NWF17" s="767"/>
      <c r="NWG17" s="767"/>
      <c r="NWH17" s="767"/>
      <c r="NWI17" s="559"/>
      <c r="NWJ17" s="559"/>
      <c r="NWK17" s="560"/>
      <c r="NWL17" s="559"/>
      <c r="NWM17" s="559"/>
      <c r="NWN17" s="559"/>
      <c r="NWO17" s="560"/>
      <c r="NWP17" s="560"/>
      <c r="NWQ17" s="561"/>
      <c r="NWR17" s="560"/>
      <c r="NWS17" s="767"/>
      <c r="NWT17" s="767"/>
      <c r="NWU17" s="767"/>
      <c r="NWV17" s="767"/>
      <c r="NWW17" s="767"/>
      <c r="NWX17" s="559"/>
      <c r="NWY17" s="559"/>
      <c r="NWZ17" s="560"/>
      <c r="NXA17" s="559"/>
      <c r="NXB17" s="559"/>
      <c r="NXC17" s="559"/>
      <c r="NXD17" s="560"/>
      <c r="NXE17" s="560"/>
      <c r="NXF17" s="561"/>
      <c r="NXG17" s="560"/>
      <c r="NXH17" s="767"/>
      <c r="NXI17" s="767"/>
      <c r="NXJ17" s="767"/>
      <c r="NXK17" s="767"/>
      <c r="NXL17" s="767"/>
      <c r="NXM17" s="559"/>
      <c r="NXN17" s="559"/>
      <c r="NXO17" s="560"/>
      <c r="NXP17" s="559"/>
      <c r="NXQ17" s="559"/>
      <c r="NXR17" s="559"/>
      <c r="NXS17" s="560"/>
      <c r="NXT17" s="560"/>
      <c r="NXU17" s="561"/>
      <c r="NXV17" s="560"/>
      <c r="NXW17" s="767"/>
      <c r="NXX17" s="767"/>
      <c r="NXY17" s="767"/>
      <c r="NXZ17" s="767"/>
      <c r="NYA17" s="767"/>
      <c r="NYB17" s="559"/>
      <c r="NYC17" s="559"/>
      <c r="NYD17" s="560"/>
      <c r="NYE17" s="559"/>
      <c r="NYF17" s="559"/>
      <c r="NYG17" s="559"/>
      <c r="NYH17" s="560"/>
      <c r="NYI17" s="560"/>
      <c r="NYJ17" s="561"/>
      <c r="NYK17" s="560"/>
      <c r="NYL17" s="767"/>
      <c r="NYM17" s="767"/>
      <c r="NYN17" s="767"/>
      <c r="NYO17" s="767"/>
      <c r="NYP17" s="767"/>
      <c r="NYQ17" s="559"/>
      <c r="NYR17" s="559"/>
      <c r="NYS17" s="560"/>
      <c r="NYT17" s="559"/>
      <c r="NYU17" s="559"/>
      <c r="NYV17" s="559"/>
      <c r="NYW17" s="560"/>
      <c r="NYX17" s="560"/>
      <c r="NYY17" s="561"/>
      <c r="NYZ17" s="560"/>
      <c r="NZA17" s="767"/>
      <c r="NZB17" s="767"/>
      <c r="NZC17" s="767"/>
      <c r="NZD17" s="767"/>
      <c r="NZE17" s="767"/>
      <c r="NZF17" s="559"/>
      <c r="NZG17" s="559"/>
      <c r="NZH17" s="560"/>
      <c r="NZI17" s="559"/>
      <c r="NZJ17" s="559"/>
      <c r="NZK17" s="559"/>
      <c r="NZL17" s="560"/>
      <c r="NZM17" s="560"/>
      <c r="NZN17" s="561"/>
      <c r="NZO17" s="560"/>
      <c r="NZP17" s="767"/>
      <c r="NZQ17" s="767"/>
      <c r="NZR17" s="767"/>
      <c r="NZS17" s="767"/>
      <c r="NZT17" s="767"/>
      <c r="NZU17" s="559"/>
      <c r="NZV17" s="559"/>
      <c r="NZW17" s="560"/>
      <c r="NZX17" s="559"/>
      <c r="NZY17" s="559"/>
      <c r="NZZ17" s="559"/>
      <c r="OAA17" s="560"/>
      <c r="OAB17" s="560"/>
      <c r="OAC17" s="561"/>
      <c r="OAD17" s="560"/>
      <c r="OAE17" s="767"/>
      <c r="OAF17" s="767"/>
      <c r="OAG17" s="767"/>
      <c r="OAH17" s="767"/>
      <c r="OAI17" s="767"/>
      <c r="OAJ17" s="559"/>
      <c r="OAK17" s="559"/>
      <c r="OAL17" s="560"/>
      <c r="OAM17" s="559"/>
      <c r="OAN17" s="559"/>
      <c r="OAO17" s="559"/>
      <c r="OAP17" s="560"/>
      <c r="OAQ17" s="560"/>
      <c r="OAR17" s="561"/>
      <c r="OAS17" s="560"/>
      <c r="OAT17" s="767"/>
      <c r="OAU17" s="767"/>
      <c r="OAV17" s="767"/>
      <c r="OAW17" s="767"/>
      <c r="OAX17" s="767"/>
      <c r="OAY17" s="559"/>
      <c r="OAZ17" s="559"/>
      <c r="OBA17" s="560"/>
      <c r="OBB17" s="559"/>
      <c r="OBC17" s="559"/>
      <c r="OBD17" s="559"/>
      <c r="OBE17" s="560"/>
      <c r="OBF17" s="560"/>
      <c r="OBG17" s="561"/>
      <c r="OBH17" s="560"/>
      <c r="OBI17" s="767"/>
      <c r="OBJ17" s="767"/>
      <c r="OBK17" s="767"/>
      <c r="OBL17" s="767"/>
      <c r="OBM17" s="767"/>
      <c r="OBN17" s="559"/>
      <c r="OBO17" s="559"/>
      <c r="OBP17" s="560"/>
      <c r="OBQ17" s="559"/>
      <c r="OBR17" s="559"/>
      <c r="OBS17" s="559"/>
      <c r="OBT17" s="560"/>
      <c r="OBU17" s="560"/>
      <c r="OBV17" s="561"/>
      <c r="OBW17" s="560"/>
      <c r="OBX17" s="767"/>
      <c r="OBY17" s="767"/>
      <c r="OBZ17" s="767"/>
      <c r="OCA17" s="767"/>
      <c r="OCB17" s="767"/>
      <c r="OCC17" s="559"/>
      <c r="OCD17" s="559"/>
      <c r="OCE17" s="560"/>
      <c r="OCF17" s="559"/>
      <c r="OCG17" s="559"/>
      <c r="OCH17" s="559"/>
      <c r="OCI17" s="560"/>
      <c r="OCJ17" s="560"/>
      <c r="OCK17" s="561"/>
      <c r="OCL17" s="560"/>
      <c r="OCM17" s="767"/>
      <c r="OCN17" s="767"/>
      <c r="OCO17" s="767"/>
      <c r="OCP17" s="767"/>
      <c r="OCQ17" s="767"/>
      <c r="OCR17" s="559"/>
      <c r="OCS17" s="559"/>
      <c r="OCT17" s="560"/>
      <c r="OCU17" s="559"/>
      <c r="OCV17" s="559"/>
      <c r="OCW17" s="559"/>
      <c r="OCX17" s="560"/>
      <c r="OCY17" s="560"/>
      <c r="OCZ17" s="561"/>
      <c r="ODA17" s="560"/>
      <c r="ODB17" s="767"/>
      <c r="ODC17" s="767"/>
      <c r="ODD17" s="767"/>
      <c r="ODE17" s="767"/>
      <c r="ODF17" s="767"/>
      <c r="ODG17" s="559"/>
      <c r="ODH17" s="559"/>
      <c r="ODI17" s="560"/>
      <c r="ODJ17" s="559"/>
      <c r="ODK17" s="559"/>
      <c r="ODL17" s="559"/>
      <c r="ODM17" s="560"/>
      <c r="ODN17" s="560"/>
      <c r="ODO17" s="561"/>
      <c r="ODP17" s="560"/>
      <c r="ODQ17" s="767"/>
      <c r="ODR17" s="767"/>
      <c r="ODS17" s="767"/>
      <c r="ODT17" s="767"/>
      <c r="ODU17" s="767"/>
      <c r="ODV17" s="559"/>
      <c r="ODW17" s="559"/>
      <c r="ODX17" s="560"/>
      <c r="ODY17" s="559"/>
      <c r="ODZ17" s="559"/>
      <c r="OEA17" s="559"/>
      <c r="OEB17" s="560"/>
      <c r="OEC17" s="560"/>
      <c r="OED17" s="561"/>
      <c r="OEE17" s="560"/>
      <c r="OEF17" s="767"/>
      <c r="OEG17" s="767"/>
      <c r="OEH17" s="767"/>
      <c r="OEI17" s="767"/>
      <c r="OEJ17" s="767"/>
      <c r="OEK17" s="559"/>
      <c r="OEL17" s="559"/>
      <c r="OEM17" s="560"/>
      <c r="OEN17" s="559"/>
      <c r="OEO17" s="559"/>
      <c r="OEP17" s="559"/>
      <c r="OEQ17" s="560"/>
      <c r="OER17" s="560"/>
      <c r="OES17" s="561"/>
      <c r="OET17" s="560"/>
      <c r="OEU17" s="767"/>
      <c r="OEV17" s="767"/>
      <c r="OEW17" s="767"/>
      <c r="OEX17" s="767"/>
      <c r="OEY17" s="767"/>
      <c r="OEZ17" s="559"/>
      <c r="OFA17" s="559"/>
      <c r="OFB17" s="560"/>
      <c r="OFC17" s="559"/>
      <c r="OFD17" s="559"/>
      <c r="OFE17" s="559"/>
      <c r="OFF17" s="560"/>
      <c r="OFG17" s="560"/>
      <c r="OFH17" s="561"/>
      <c r="OFI17" s="560"/>
      <c r="OFJ17" s="767"/>
      <c r="OFK17" s="767"/>
      <c r="OFL17" s="767"/>
      <c r="OFM17" s="767"/>
      <c r="OFN17" s="767"/>
      <c r="OFO17" s="559"/>
      <c r="OFP17" s="559"/>
      <c r="OFQ17" s="560"/>
      <c r="OFR17" s="559"/>
      <c r="OFS17" s="559"/>
      <c r="OFT17" s="559"/>
      <c r="OFU17" s="560"/>
      <c r="OFV17" s="560"/>
      <c r="OFW17" s="561"/>
      <c r="OFX17" s="560"/>
      <c r="OFY17" s="767"/>
      <c r="OFZ17" s="767"/>
      <c r="OGA17" s="767"/>
      <c r="OGB17" s="767"/>
      <c r="OGC17" s="767"/>
      <c r="OGD17" s="559"/>
      <c r="OGE17" s="559"/>
      <c r="OGF17" s="560"/>
      <c r="OGG17" s="559"/>
      <c r="OGH17" s="559"/>
      <c r="OGI17" s="559"/>
      <c r="OGJ17" s="560"/>
      <c r="OGK17" s="560"/>
      <c r="OGL17" s="561"/>
      <c r="OGM17" s="560"/>
      <c r="OGN17" s="767"/>
      <c r="OGO17" s="767"/>
      <c r="OGP17" s="767"/>
      <c r="OGQ17" s="767"/>
      <c r="OGR17" s="767"/>
      <c r="OGS17" s="559"/>
      <c r="OGT17" s="559"/>
      <c r="OGU17" s="560"/>
      <c r="OGV17" s="559"/>
      <c r="OGW17" s="559"/>
      <c r="OGX17" s="559"/>
      <c r="OGY17" s="560"/>
      <c r="OGZ17" s="560"/>
      <c r="OHA17" s="561"/>
      <c r="OHB17" s="560"/>
      <c r="OHC17" s="767"/>
      <c r="OHD17" s="767"/>
      <c r="OHE17" s="767"/>
      <c r="OHF17" s="767"/>
      <c r="OHG17" s="767"/>
      <c r="OHH17" s="559"/>
      <c r="OHI17" s="559"/>
      <c r="OHJ17" s="560"/>
      <c r="OHK17" s="559"/>
      <c r="OHL17" s="559"/>
      <c r="OHM17" s="559"/>
      <c r="OHN17" s="560"/>
      <c r="OHO17" s="560"/>
      <c r="OHP17" s="561"/>
      <c r="OHQ17" s="560"/>
      <c r="OHR17" s="767"/>
      <c r="OHS17" s="767"/>
      <c r="OHT17" s="767"/>
      <c r="OHU17" s="767"/>
      <c r="OHV17" s="767"/>
      <c r="OHW17" s="559"/>
      <c r="OHX17" s="559"/>
      <c r="OHY17" s="560"/>
      <c r="OHZ17" s="559"/>
      <c r="OIA17" s="559"/>
      <c r="OIB17" s="559"/>
      <c r="OIC17" s="560"/>
      <c r="OID17" s="560"/>
      <c r="OIE17" s="561"/>
      <c r="OIF17" s="560"/>
      <c r="OIG17" s="767"/>
      <c r="OIH17" s="767"/>
      <c r="OII17" s="767"/>
      <c r="OIJ17" s="767"/>
      <c r="OIK17" s="767"/>
      <c r="OIL17" s="559"/>
      <c r="OIM17" s="559"/>
      <c r="OIN17" s="560"/>
      <c r="OIO17" s="559"/>
      <c r="OIP17" s="559"/>
      <c r="OIQ17" s="559"/>
      <c r="OIR17" s="560"/>
      <c r="OIS17" s="560"/>
      <c r="OIT17" s="561"/>
      <c r="OIU17" s="560"/>
      <c r="OIV17" s="767"/>
      <c r="OIW17" s="767"/>
      <c r="OIX17" s="767"/>
      <c r="OIY17" s="767"/>
      <c r="OIZ17" s="767"/>
      <c r="OJA17" s="559"/>
      <c r="OJB17" s="559"/>
      <c r="OJC17" s="560"/>
      <c r="OJD17" s="559"/>
      <c r="OJE17" s="559"/>
      <c r="OJF17" s="559"/>
      <c r="OJG17" s="560"/>
      <c r="OJH17" s="560"/>
      <c r="OJI17" s="561"/>
      <c r="OJJ17" s="560"/>
      <c r="OJK17" s="767"/>
      <c r="OJL17" s="767"/>
      <c r="OJM17" s="767"/>
      <c r="OJN17" s="767"/>
      <c r="OJO17" s="767"/>
      <c r="OJP17" s="559"/>
      <c r="OJQ17" s="559"/>
      <c r="OJR17" s="560"/>
      <c r="OJS17" s="559"/>
      <c r="OJT17" s="559"/>
      <c r="OJU17" s="559"/>
      <c r="OJV17" s="560"/>
      <c r="OJW17" s="560"/>
      <c r="OJX17" s="561"/>
      <c r="OJY17" s="560"/>
      <c r="OJZ17" s="767"/>
      <c r="OKA17" s="767"/>
      <c r="OKB17" s="767"/>
      <c r="OKC17" s="767"/>
      <c r="OKD17" s="767"/>
      <c r="OKE17" s="559"/>
      <c r="OKF17" s="559"/>
      <c r="OKG17" s="560"/>
      <c r="OKH17" s="559"/>
      <c r="OKI17" s="559"/>
      <c r="OKJ17" s="559"/>
      <c r="OKK17" s="560"/>
      <c r="OKL17" s="560"/>
      <c r="OKM17" s="561"/>
      <c r="OKN17" s="560"/>
      <c r="OKO17" s="767"/>
      <c r="OKP17" s="767"/>
      <c r="OKQ17" s="767"/>
      <c r="OKR17" s="767"/>
      <c r="OKS17" s="767"/>
      <c r="OKT17" s="559"/>
      <c r="OKU17" s="559"/>
      <c r="OKV17" s="560"/>
      <c r="OKW17" s="559"/>
      <c r="OKX17" s="559"/>
      <c r="OKY17" s="559"/>
      <c r="OKZ17" s="560"/>
      <c r="OLA17" s="560"/>
      <c r="OLB17" s="561"/>
      <c r="OLC17" s="560"/>
      <c r="OLD17" s="767"/>
      <c r="OLE17" s="767"/>
      <c r="OLF17" s="767"/>
      <c r="OLG17" s="767"/>
      <c r="OLH17" s="767"/>
      <c r="OLI17" s="559"/>
      <c r="OLJ17" s="559"/>
      <c r="OLK17" s="560"/>
      <c r="OLL17" s="559"/>
      <c r="OLM17" s="559"/>
      <c r="OLN17" s="559"/>
      <c r="OLO17" s="560"/>
      <c r="OLP17" s="560"/>
      <c r="OLQ17" s="561"/>
      <c r="OLR17" s="560"/>
      <c r="OLS17" s="767"/>
      <c r="OLT17" s="767"/>
      <c r="OLU17" s="767"/>
      <c r="OLV17" s="767"/>
      <c r="OLW17" s="767"/>
      <c r="OLX17" s="559"/>
      <c r="OLY17" s="559"/>
      <c r="OLZ17" s="560"/>
      <c r="OMA17" s="559"/>
      <c r="OMB17" s="559"/>
      <c r="OMC17" s="559"/>
      <c r="OMD17" s="560"/>
      <c r="OME17" s="560"/>
      <c r="OMF17" s="561"/>
      <c r="OMG17" s="560"/>
      <c r="OMH17" s="767"/>
      <c r="OMI17" s="767"/>
      <c r="OMJ17" s="767"/>
      <c r="OMK17" s="767"/>
      <c r="OML17" s="767"/>
      <c r="OMM17" s="559"/>
      <c r="OMN17" s="559"/>
      <c r="OMO17" s="560"/>
      <c r="OMP17" s="559"/>
      <c r="OMQ17" s="559"/>
      <c r="OMR17" s="559"/>
      <c r="OMS17" s="560"/>
      <c r="OMT17" s="560"/>
      <c r="OMU17" s="561"/>
      <c r="OMV17" s="560"/>
      <c r="OMW17" s="767"/>
      <c r="OMX17" s="767"/>
      <c r="OMY17" s="767"/>
      <c r="OMZ17" s="767"/>
      <c r="ONA17" s="767"/>
      <c r="ONB17" s="559"/>
      <c r="ONC17" s="559"/>
      <c r="OND17" s="560"/>
      <c r="ONE17" s="559"/>
      <c r="ONF17" s="559"/>
      <c r="ONG17" s="559"/>
      <c r="ONH17" s="560"/>
      <c r="ONI17" s="560"/>
      <c r="ONJ17" s="561"/>
      <c r="ONK17" s="560"/>
      <c r="ONL17" s="767"/>
      <c r="ONM17" s="767"/>
      <c r="ONN17" s="767"/>
      <c r="ONO17" s="767"/>
      <c r="ONP17" s="767"/>
      <c r="ONQ17" s="559"/>
      <c r="ONR17" s="559"/>
      <c r="ONS17" s="560"/>
      <c r="ONT17" s="559"/>
      <c r="ONU17" s="559"/>
      <c r="ONV17" s="559"/>
      <c r="ONW17" s="560"/>
      <c r="ONX17" s="560"/>
      <c r="ONY17" s="561"/>
      <c r="ONZ17" s="560"/>
      <c r="OOA17" s="767"/>
      <c r="OOB17" s="767"/>
      <c r="OOC17" s="767"/>
      <c r="OOD17" s="767"/>
      <c r="OOE17" s="767"/>
      <c r="OOF17" s="559"/>
      <c r="OOG17" s="559"/>
      <c r="OOH17" s="560"/>
      <c r="OOI17" s="559"/>
      <c r="OOJ17" s="559"/>
      <c r="OOK17" s="559"/>
      <c r="OOL17" s="560"/>
      <c r="OOM17" s="560"/>
      <c r="OON17" s="561"/>
      <c r="OOO17" s="560"/>
      <c r="OOP17" s="767"/>
      <c r="OOQ17" s="767"/>
      <c r="OOR17" s="767"/>
      <c r="OOS17" s="767"/>
      <c r="OOT17" s="767"/>
      <c r="OOU17" s="559"/>
      <c r="OOV17" s="559"/>
      <c r="OOW17" s="560"/>
      <c r="OOX17" s="559"/>
      <c r="OOY17" s="559"/>
      <c r="OOZ17" s="559"/>
      <c r="OPA17" s="560"/>
      <c r="OPB17" s="560"/>
      <c r="OPC17" s="561"/>
      <c r="OPD17" s="560"/>
      <c r="OPE17" s="767"/>
      <c r="OPF17" s="767"/>
      <c r="OPG17" s="767"/>
      <c r="OPH17" s="767"/>
      <c r="OPI17" s="767"/>
      <c r="OPJ17" s="559"/>
      <c r="OPK17" s="559"/>
      <c r="OPL17" s="560"/>
      <c r="OPM17" s="559"/>
      <c r="OPN17" s="559"/>
      <c r="OPO17" s="559"/>
      <c r="OPP17" s="560"/>
      <c r="OPQ17" s="560"/>
      <c r="OPR17" s="561"/>
      <c r="OPS17" s="560"/>
      <c r="OPT17" s="767"/>
      <c r="OPU17" s="767"/>
      <c r="OPV17" s="767"/>
      <c r="OPW17" s="767"/>
      <c r="OPX17" s="767"/>
      <c r="OPY17" s="559"/>
      <c r="OPZ17" s="559"/>
      <c r="OQA17" s="560"/>
      <c r="OQB17" s="559"/>
      <c r="OQC17" s="559"/>
      <c r="OQD17" s="559"/>
      <c r="OQE17" s="560"/>
      <c r="OQF17" s="560"/>
      <c r="OQG17" s="561"/>
      <c r="OQH17" s="560"/>
      <c r="OQI17" s="767"/>
      <c r="OQJ17" s="767"/>
      <c r="OQK17" s="767"/>
      <c r="OQL17" s="767"/>
      <c r="OQM17" s="767"/>
      <c r="OQN17" s="559"/>
      <c r="OQO17" s="559"/>
      <c r="OQP17" s="560"/>
      <c r="OQQ17" s="559"/>
      <c r="OQR17" s="559"/>
      <c r="OQS17" s="559"/>
      <c r="OQT17" s="560"/>
      <c r="OQU17" s="560"/>
      <c r="OQV17" s="561"/>
      <c r="OQW17" s="560"/>
      <c r="OQX17" s="767"/>
      <c r="OQY17" s="767"/>
      <c r="OQZ17" s="767"/>
      <c r="ORA17" s="767"/>
      <c r="ORB17" s="767"/>
      <c r="ORC17" s="559"/>
      <c r="ORD17" s="559"/>
      <c r="ORE17" s="560"/>
      <c r="ORF17" s="559"/>
      <c r="ORG17" s="559"/>
      <c r="ORH17" s="559"/>
      <c r="ORI17" s="560"/>
      <c r="ORJ17" s="560"/>
      <c r="ORK17" s="561"/>
      <c r="ORL17" s="560"/>
      <c r="ORM17" s="767"/>
      <c r="ORN17" s="767"/>
      <c r="ORO17" s="767"/>
      <c r="ORP17" s="767"/>
      <c r="ORQ17" s="767"/>
      <c r="ORR17" s="559"/>
      <c r="ORS17" s="559"/>
      <c r="ORT17" s="560"/>
      <c r="ORU17" s="559"/>
      <c r="ORV17" s="559"/>
      <c r="ORW17" s="559"/>
      <c r="ORX17" s="560"/>
      <c r="ORY17" s="560"/>
      <c r="ORZ17" s="561"/>
      <c r="OSA17" s="560"/>
      <c r="OSB17" s="767"/>
      <c r="OSC17" s="767"/>
      <c r="OSD17" s="767"/>
      <c r="OSE17" s="767"/>
      <c r="OSF17" s="767"/>
      <c r="OSG17" s="559"/>
      <c r="OSH17" s="559"/>
      <c r="OSI17" s="560"/>
      <c r="OSJ17" s="559"/>
      <c r="OSK17" s="559"/>
      <c r="OSL17" s="559"/>
      <c r="OSM17" s="560"/>
      <c r="OSN17" s="560"/>
      <c r="OSO17" s="561"/>
      <c r="OSP17" s="560"/>
      <c r="OSQ17" s="767"/>
      <c r="OSR17" s="767"/>
      <c r="OSS17" s="767"/>
      <c r="OST17" s="767"/>
      <c r="OSU17" s="767"/>
      <c r="OSV17" s="559"/>
      <c r="OSW17" s="559"/>
      <c r="OSX17" s="560"/>
      <c r="OSY17" s="559"/>
      <c r="OSZ17" s="559"/>
      <c r="OTA17" s="559"/>
      <c r="OTB17" s="560"/>
      <c r="OTC17" s="560"/>
      <c r="OTD17" s="561"/>
      <c r="OTE17" s="560"/>
      <c r="OTF17" s="767"/>
      <c r="OTG17" s="767"/>
      <c r="OTH17" s="767"/>
      <c r="OTI17" s="767"/>
      <c r="OTJ17" s="767"/>
      <c r="OTK17" s="559"/>
      <c r="OTL17" s="559"/>
      <c r="OTM17" s="560"/>
      <c r="OTN17" s="559"/>
      <c r="OTO17" s="559"/>
      <c r="OTP17" s="559"/>
      <c r="OTQ17" s="560"/>
      <c r="OTR17" s="560"/>
      <c r="OTS17" s="561"/>
      <c r="OTT17" s="560"/>
      <c r="OTU17" s="767"/>
      <c r="OTV17" s="767"/>
      <c r="OTW17" s="767"/>
      <c r="OTX17" s="767"/>
      <c r="OTY17" s="767"/>
      <c r="OTZ17" s="559"/>
      <c r="OUA17" s="559"/>
      <c r="OUB17" s="560"/>
      <c r="OUC17" s="559"/>
      <c r="OUD17" s="559"/>
      <c r="OUE17" s="559"/>
      <c r="OUF17" s="560"/>
      <c r="OUG17" s="560"/>
      <c r="OUH17" s="561"/>
      <c r="OUI17" s="560"/>
      <c r="OUJ17" s="767"/>
      <c r="OUK17" s="767"/>
      <c r="OUL17" s="767"/>
      <c r="OUM17" s="767"/>
      <c r="OUN17" s="767"/>
      <c r="OUO17" s="559"/>
      <c r="OUP17" s="559"/>
      <c r="OUQ17" s="560"/>
      <c r="OUR17" s="559"/>
      <c r="OUS17" s="559"/>
      <c r="OUT17" s="559"/>
      <c r="OUU17" s="560"/>
      <c r="OUV17" s="560"/>
      <c r="OUW17" s="561"/>
      <c r="OUX17" s="560"/>
      <c r="OUY17" s="767"/>
      <c r="OUZ17" s="767"/>
      <c r="OVA17" s="767"/>
      <c r="OVB17" s="767"/>
      <c r="OVC17" s="767"/>
      <c r="OVD17" s="559"/>
      <c r="OVE17" s="559"/>
      <c r="OVF17" s="560"/>
      <c r="OVG17" s="559"/>
      <c r="OVH17" s="559"/>
      <c r="OVI17" s="559"/>
      <c r="OVJ17" s="560"/>
      <c r="OVK17" s="560"/>
      <c r="OVL17" s="561"/>
      <c r="OVM17" s="560"/>
      <c r="OVN17" s="767"/>
      <c r="OVO17" s="767"/>
      <c r="OVP17" s="767"/>
      <c r="OVQ17" s="767"/>
      <c r="OVR17" s="767"/>
      <c r="OVS17" s="559"/>
      <c r="OVT17" s="559"/>
      <c r="OVU17" s="560"/>
      <c r="OVV17" s="559"/>
      <c r="OVW17" s="559"/>
      <c r="OVX17" s="559"/>
      <c r="OVY17" s="560"/>
      <c r="OVZ17" s="560"/>
      <c r="OWA17" s="561"/>
      <c r="OWB17" s="560"/>
      <c r="OWC17" s="767"/>
      <c r="OWD17" s="767"/>
      <c r="OWE17" s="767"/>
      <c r="OWF17" s="767"/>
      <c r="OWG17" s="767"/>
      <c r="OWH17" s="559"/>
      <c r="OWI17" s="559"/>
      <c r="OWJ17" s="560"/>
      <c r="OWK17" s="559"/>
      <c r="OWL17" s="559"/>
      <c r="OWM17" s="559"/>
      <c r="OWN17" s="560"/>
      <c r="OWO17" s="560"/>
      <c r="OWP17" s="561"/>
      <c r="OWQ17" s="560"/>
      <c r="OWR17" s="767"/>
      <c r="OWS17" s="767"/>
      <c r="OWT17" s="767"/>
      <c r="OWU17" s="767"/>
      <c r="OWV17" s="767"/>
      <c r="OWW17" s="559"/>
      <c r="OWX17" s="559"/>
      <c r="OWY17" s="560"/>
      <c r="OWZ17" s="559"/>
      <c r="OXA17" s="559"/>
      <c r="OXB17" s="559"/>
      <c r="OXC17" s="560"/>
      <c r="OXD17" s="560"/>
      <c r="OXE17" s="561"/>
      <c r="OXF17" s="560"/>
      <c r="OXG17" s="767"/>
      <c r="OXH17" s="767"/>
      <c r="OXI17" s="767"/>
      <c r="OXJ17" s="767"/>
      <c r="OXK17" s="767"/>
      <c r="OXL17" s="559"/>
      <c r="OXM17" s="559"/>
      <c r="OXN17" s="560"/>
      <c r="OXO17" s="559"/>
      <c r="OXP17" s="559"/>
      <c r="OXQ17" s="559"/>
      <c r="OXR17" s="560"/>
      <c r="OXS17" s="560"/>
      <c r="OXT17" s="561"/>
      <c r="OXU17" s="560"/>
      <c r="OXV17" s="767"/>
      <c r="OXW17" s="767"/>
      <c r="OXX17" s="767"/>
      <c r="OXY17" s="767"/>
      <c r="OXZ17" s="767"/>
      <c r="OYA17" s="559"/>
      <c r="OYB17" s="559"/>
      <c r="OYC17" s="560"/>
      <c r="OYD17" s="559"/>
      <c r="OYE17" s="559"/>
      <c r="OYF17" s="559"/>
      <c r="OYG17" s="560"/>
      <c r="OYH17" s="560"/>
      <c r="OYI17" s="561"/>
      <c r="OYJ17" s="560"/>
      <c r="OYK17" s="767"/>
      <c r="OYL17" s="767"/>
      <c r="OYM17" s="767"/>
      <c r="OYN17" s="767"/>
      <c r="OYO17" s="767"/>
      <c r="OYP17" s="559"/>
      <c r="OYQ17" s="559"/>
      <c r="OYR17" s="560"/>
      <c r="OYS17" s="559"/>
      <c r="OYT17" s="559"/>
      <c r="OYU17" s="559"/>
      <c r="OYV17" s="560"/>
      <c r="OYW17" s="560"/>
      <c r="OYX17" s="561"/>
      <c r="OYY17" s="560"/>
      <c r="OYZ17" s="767"/>
      <c r="OZA17" s="767"/>
      <c r="OZB17" s="767"/>
      <c r="OZC17" s="767"/>
      <c r="OZD17" s="767"/>
      <c r="OZE17" s="559"/>
      <c r="OZF17" s="559"/>
      <c r="OZG17" s="560"/>
      <c r="OZH17" s="559"/>
      <c r="OZI17" s="559"/>
      <c r="OZJ17" s="559"/>
      <c r="OZK17" s="560"/>
      <c r="OZL17" s="560"/>
      <c r="OZM17" s="561"/>
      <c r="OZN17" s="560"/>
      <c r="OZO17" s="767"/>
      <c r="OZP17" s="767"/>
      <c r="OZQ17" s="767"/>
      <c r="OZR17" s="767"/>
      <c r="OZS17" s="767"/>
      <c r="OZT17" s="559"/>
      <c r="OZU17" s="559"/>
      <c r="OZV17" s="560"/>
      <c r="OZW17" s="559"/>
      <c r="OZX17" s="559"/>
      <c r="OZY17" s="559"/>
      <c r="OZZ17" s="560"/>
      <c r="PAA17" s="560"/>
      <c r="PAB17" s="561"/>
      <c r="PAC17" s="560"/>
      <c r="PAD17" s="767"/>
      <c r="PAE17" s="767"/>
      <c r="PAF17" s="767"/>
      <c r="PAG17" s="767"/>
      <c r="PAH17" s="767"/>
      <c r="PAI17" s="559"/>
      <c r="PAJ17" s="559"/>
      <c r="PAK17" s="560"/>
      <c r="PAL17" s="559"/>
      <c r="PAM17" s="559"/>
      <c r="PAN17" s="559"/>
      <c r="PAO17" s="560"/>
      <c r="PAP17" s="560"/>
      <c r="PAQ17" s="561"/>
      <c r="PAR17" s="560"/>
      <c r="PAS17" s="767"/>
      <c r="PAT17" s="767"/>
      <c r="PAU17" s="767"/>
      <c r="PAV17" s="767"/>
      <c r="PAW17" s="767"/>
      <c r="PAX17" s="559"/>
      <c r="PAY17" s="559"/>
      <c r="PAZ17" s="560"/>
      <c r="PBA17" s="559"/>
      <c r="PBB17" s="559"/>
      <c r="PBC17" s="559"/>
      <c r="PBD17" s="560"/>
      <c r="PBE17" s="560"/>
      <c r="PBF17" s="561"/>
      <c r="PBG17" s="560"/>
      <c r="PBH17" s="767"/>
      <c r="PBI17" s="767"/>
      <c r="PBJ17" s="767"/>
      <c r="PBK17" s="767"/>
      <c r="PBL17" s="767"/>
      <c r="PBM17" s="559"/>
      <c r="PBN17" s="559"/>
      <c r="PBO17" s="560"/>
      <c r="PBP17" s="559"/>
      <c r="PBQ17" s="559"/>
      <c r="PBR17" s="559"/>
      <c r="PBS17" s="560"/>
      <c r="PBT17" s="560"/>
      <c r="PBU17" s="561"/>
      <c r="PBV17" s="560"/>
      <c r="PBW17" s="767"/>
      <c r="PBX17" s="767"/>
      <c r="PBY17" s="767"/>
      <c r="PBZ17" s="767"/>
      <c r="PCA17" s="767"/>
      <c r="PCB17" s="559"/>
      <c r="PCC17" s="559"/>
      <c r="PCD17" s="560"/>
      <c r="PCE17" s="559"/>
      <c r="PCF17" s="559"/>
      <c r="PCG17" s="559"/>
      <c r="PCH17" s="560"/>
      <c r="PCI17" s="560"/>
      <c r="PCJ17" s="561"/>
      <c r="PCK17" s="560"/>
      <c r="PCL17" s="767"/>
      <c r="PCM17" s="767"/>
      <c r="PCN17" s="767"/>
      <c r="PCO17" s="767"/>
      <c r="PCP17" s="767"/>
      <c r="PCQ17" s="559"/>
      <c r="PCR17" s="559"/>
      <c r="PCS17" s="560"/>
      <c r="PCT17" s="559"/>
      <c r="PCU17" s="559"/>
      <c r="PCV17" s="559"/>
      <c r="PCW17" s="560"/>
      <c r="PCX17" s="560"/>
      <c r="PCY17" s="561"/>
      <c r="PCZ17" s="560"/>
      <c r="PDA17" s="767"/>
      <c r="PDB17" s="767"/>
      <c r="PDC17" s="767"/>
      <c r="PDD17" s="767"/>
      <c r="PDE17" s="767"/>
      <c r="PDF17" s="559"/>
      <c r="PDG17" s="559"/>
      <c r="PDH17" s="560"/>
      <c r="PDI17" s="559"/>
      <c r="PDJ17" s="559"/>
      <c r="PDK17" s="559"/>
      <c r="PDL17" s="560"/>
      <c r="PDM17" s="560"/>
      <c r="PDN17" s="561"/>
      <c r="PDO17" s="560"/>
      <c r="PDP17" s="767"/>
      <c r="PDQ17" s="767"/>
      <c r="PDR17" s="767"/>
      <c r="PDS17" s="767"/>
      <c r="PDT17" s="767"/>
      <c r="PDU17" s="559"/>
      <c r="PDV17" s="559"/>
      <c r="PDW17" s="560"/>
      <c r="PDX17" s="559"/>
      <c r="PDY17" s="559"/>
      <c r="PDZ17" s="559"/>
      <c r="PEA17" s="560"/>
      <c r="PEB17" s="560"/>
      <c r="PEC17" s="561"/>
      <c r="PED17" s="560"/>
      <c r="PEE17" s="767"/>
      <c r="PEF17" s="767"/>
      <c r="PEG17" s="767"/>
      <c r="PEH17" s="767"/>
      <c r="PEI17" s="767"/>
      <c r="PEJ17" s="559"/>
      <c r="PEK17" s="559"/>
      <c r="PEL17" s="560"/>
      <c r="PEM17" s="559"/>
      <c r="PEN17" s="559"/>
      <c r="PEO17" s="559"/>
      <c r="PEP17" s="560"/>
      <c r="PEQ17" s="560"/>
      <c r="PER17" s="561"/>
      <c r="PES17" s="560"/>
      <c r="PET17" s="767"/>
      <c r="PEU17" s="767"/>
      <c r="PEV17" s="767"/>
      <c r="PEW17" s="767"/>
      <c r="PEX17" s="767"/>
      <c r="PEY17" s="559"/>
      <c r="PEZ17" s="559"/>
      <c r="PFA17" s="560"/>
      <c r="PFB17" s="559"/>
      <c r="PFC17" s="559"/>
      <c r="PFD17" s="559"/>
      <c r="PFE17" s="560"/>
      <c r="PFF17" s="560"/>
      <c r="PFG17" s="561"/>
      <c r="PFH17" s="560"/>
      <c r="PFI17" s="767"/>
      <c r="PFJ17" s="767"/>
      <c r="PFK17" s="767"/>
      <c r="PFL17" s="767"/>
      <c r="PFM17" s="767"/>
      <c r="PFN17" s="559"/>
      <c r="PFO17" s="559"/>
      <c r="PFP17" s="560"/>
      <c r="PFQ17" s="559"/>
      <c r="PFR17" s="559"/>
      <c r="PFS17" s="559"/>
      <c r="PFT17" s="560"/>
      <c r="PFU17" s="560"/>
      <c r="PFV17" s="561"/>
      <c r="PFW17" s="560"/>
      <c r="PFX17" s="767"/>
      <c r="PFY17" s="767"/>
      <c r="PFZ17" s="767"/>
      <c r="PGA17" s="767"/>
      <c r="PGB17" s="767"/>
      <c r="PGC17" s="559"/>
      <c r="PGD17" s="559"/>
      <c r="PGE17" s="560"/>
      <c r="PGF17" s="559"/>
      <c r="PGG17" s="559"/>
      <c r="PGH17" s="559"/>
      <c r="PGI17" s="560"/>
      <c r="PGJ17" s="560"/>
      <c r="PGK17" s="561"/>
      <c r="PGL17" s="560"/>
      <c r="PGM17" s="767"/>
      <c r="PGN17" s="767"/>
      <c r="PGO17" s="767"/>
      <c r="PGP17" s="767"/>
      <c r="PGQ17" s="767"/>
      <c r="PGR17" s="559"/>
      <c r="PGS17" s="559"/>
      <c r="PGT17" s="560"/>
      <c r="PGU17" s="559"/>
      <c r="PGV17" s="559"/>
      <c r="PGW17" s="559"/>
      <c r="PGX17" s="560"/>
      <c r="PGY17" s="560"/>
      <c r="PGZ17" s="561"/>
      <c r="PHA17" s="560"/>
      <c r="PHB17" s="767"/>
      <c r="PHC17" s="767"/>
      <c r="PHD17" s="767"/>
      <c r="PHE17" s="767"/>
      <c r="PHF17" s="767"/>
      <c r="PHG17" s="559"/>
      <c r="PHH17" s="559"/>
      <c r="PHI17" s="560"/>
      <c r="PHJ17" s="559"/>
      <c r="PHK17" s="559"/>
      <c r="PHL17" s="559"/>
      <c r="PHM17" s="560"/>
      <c r="PHN17" s="560"/>
      <c r="PHO17" s="561"/>
      <c r="PHP17" s="560"/>
      <c r="PHQ17" s="767"/>
      <c r="PHR17" s="767"/>
      <c r="PHS17" s="767"/>
      <c r="PHT17" s="767"/>
      <c r="PHU17" s="767"/>
      <c r="PHV17" s="559"/>
      <c r="PHW17" s="559"/>
      <c r="PHX17" s="560"/>
      <c r="PHY17" s="559"/>
      <c r="PHZ17" s="559"/>
      <c r="PIA17" s="559"/>
      <c r="PIB17" s="560"/>
      <c r="PIC17" s="560"/>
      <c r="PID17" s="561"/>
      <c r="PIE17" s="560"/>
      <c r="PIF17" s="767"/>
      <c r="PIG17" s="767"/>
      <c r="PIH17" s="767"/>
      <c r="PII17" s="767"/>
      <c r="PIJ17" s="767"/>
      <c r="PIK17" s="559"/>
      <c r="PIL17" s="559"/>
      <c r="PIM17" s="560"/>
      <c r="PIN17" s="559"/>
      <c r="PIO17" s="559"/>
      <c r="PIP17" s="559"/>
      <c r="PIQ17" s="560"/>
      <c r="PIR17" s="560"/>
      <c r="PIS17" s="561"/>
      <c r="PIT17" s="560"/>
      <c r="PIU17" s="767"/>
      <c r="PIV17" s="767"/>
      <c r="PIW17" s="767"/>
      <c r="PIX17" s="767"/>
      <c r="PIY17" s="767"/>
      <c r="PIZ17" s="559"/>
      <c r="PJA17" s="559"/>
      <c r="PJB17" s="560"/>
      <c r="PJC17" s="559"/>
      <c r="PJD17" s="559"/>
      <c r="PJE17" s="559"/>
      <c r="PJF17" s="560"/>
      <c r="PJG17" s="560"/>
      <c r="PJH17" s="561"/>
      <c r="PJI17" s="560"/>
      <c r="PJJ17" s="767"/>
      <c r="PJK17" s="767"/>
      <c r="PJL17" s="767"/>
      <c r="PJM17" s="767"/>
      <c r="PJN17" s="767"/>
      <c r="PJO17" s="559"/>
      <c r="PJP17" s="559"/>
      <c r="PJQ17" s="560"/>
      <c r="PJR17" s="559"/>
      <c r="PJS17" s="559"/>
      <c r="PJT17" s="559"/>
      <c r="PJU17" s="560"/>
      <c r="PJV17" s="560"/>
      <c r="PJW17" s="561"/>
      <c r="PJX17" s="560"/>
      <c r="PJY17" s="767"/>
      <c r="PJZ17" s="767"/>
      <c r="PKA17" s="767"/>
      <c r="PKB17" s="767"/>
      <c r="PKC17" s="767"/>
      <c r="PKD17" s="559"/>
      <c r="PKE17" s="559"/>
      <c r="PKF17" s="560"/>
      <c r="PKG17" s="559"/>
      <c r="PKH17" s="559"/>
      <c r="PKI17" s="559"/>
      <c r="PKJ17" s="560"/>
      <c r="PKK17" s="560"/>
      <c r="PKL17" s="561"/>
      <c r="PKM17" s="560"/>
      <c r="PKN17" s="767"/>
      <c r="PKO17" s="767"/>
      <c r="PKP17" s="767"/>
      <c r="PKQ17" s="767"/>
      <c r="PKR17" s="767"/>
      <c r="PKS17" s="559"/>
      <c r="PKT17" s="559"/>
      <c r="PKU17" s="560"/>
      <c r="PKV17" s="559"/>
      <c r="PKW17" s="559"/>
      <c r="PKX17" s="559"/>
      <c r="PKY17" s="560"/>
      <c r="PKZ17" s="560"/>
      <c r="PLA17" s="561"/>
      <c r="PLB17" s="560"/>
      <c r="PLC17" s="767"/>
      <c r="PLD17" s="767"/>
      <c r="PLE17" s="767"/>
      <c r="PLF17" s="767"/>
      <c r="PLG17" s="767"/>
      <c r="PLH17" s="559"/>
      <c r="PLI17" s="559"/>
      <c r="PLJ17" s="560"/>
      <c r="PLK17" s="559"/>
      <c r="PLL17" s="559"/>
      <c r="PLM17" s="559"/>
      <c r="PLN17" s="560"/>
      <c r="PLO17" s="560"/>
      <c r="PLP17" s="561"/>
      <c r="PLQ17" s="560"/>
      <c r="PLR17" s="767"/>
      <c r="PLS17" s="767"/>
      <c r="PLT17" s="767"/>
      <c r="PLU17" s="767"/>
      <c r="PLV17" s="767"/>
      <c r="PLW17" s="559"/>
      <c r="PLX17" s="559"/>
      <c r="PLY17" s="560"/>
      <c r="PLZ17" s="559"/>
      <c r="PMA17" s="559"/>
      <c r="PMB17" s="559"/>
      <c r="PMC17" s="560"/>
      <c r="PMD17" s="560"/>
      <c r="PME17" s="561"/>
      <c r="PMF17" s="560"/>
      <c r="PMG17" s="767"/>
      <c r="PMH17" s="767"/>
      <c r="PMI17" s="767"/>
      <c r="PMJ17" s="767"/>
      <c r="PMK17" s="767"/>
      <c r="PML17" s="559"/>
      <c r="PMM17" s="559"/>
      <c r="PMN17" s="560"/>
      <c r="PMO17" s="559"/>
      <c r="PMP17" s="559"/>
      <c r="PMQ17" s="559"/>
      <c r="PMR17" s="560"/>
      <c r="PMS17" s="560"/>
      <c r="PMT17" s="561"/>
      <c r="PMU17" s="560"/>
      <c r="PMV17" s="767"/>
      <c r="PMW17" s="767"/>
      <c r="PMX17" s="767"/>
      <c r="PMY17" s="767"/>
      <c r="PMZ17" s="767"/>
      <c r="PNA17" s="559"/>
      <c r="PNB17" s="559"/>
      <c r="PNC17" s="560"/>
      <c r="PND17" s="559"/>
      <c r="PNE17" s="559"/>
      <c r="PNF17" s="559"/>
      <c r="PNG17" s="560"/>
      <c r="PNH17" s="560"/>
      <c r="PNI17" s="561"/>
      <c r="PNJ17" s="560"/>
      <c r="PNK17" s="767"/>
      <c r="PNL17" s="767"/>
      <c r="PNM17" s="767"/>
      <c r="PNN17" s="767"/>
      <c r="PNO17" s="767"/>
      <c r="PNP17" s="559"/>
      <c r="PNQ17" s="559"/>
      <c r="PNR17" s="560"/>
      <c r="PNS17" s="559"/>
      <c r="PNT17" s="559"/>
      <c r="PNU17" s="559"/>
      <c r="PNV17" s="560"/>
      <c r="PNW17" s="560"/>
      <c r="PNX17" s="561"/>
      <c r="PNY17" s="560"/>
      <c r="PNZ17" s="767"/>
      <c r="POA17" s="767"/>
      <c r="POB17" s="767"/>
      <c r="POC17" s="767"/>
      <c r="POD17" s="767"/>
      <c r="POE17" s="559"/>
      <c r="POF17" s="559"/>
      <c r="POG17" s="560"/>
      <c r="POH17" s="559"/>
      <c r="POI17" s="559"/>
      <c r="POJ17" s="559"/>
      <c r="POK17" s="560"/>
      <c r="POL17" s="560"/>
      <c r="POM17" s="561"/>
      <c r="PON17" s="560"/>
      <c r="POO17" s="767"/>
      <c r="POP17" s="767"/>
      <c r="POQ17" s="767"/>
      <c r="POR17" s="767"/>
      <c r="POS17" s="767"/>
      <c r="POT17" s="559"/>
      <c r="POU17" s="559"/>
      <c r="POV17" s="560"/>
      <c r="POW17" s="559"/>
      <c r="POX17" s="559"/>
      <c r="POY17" s="559"/>
      <c r="POZ17" s="560"/>
      <c r="PPA17" s="560"/>
      <c r="PPB17" s="561"/>
      <c r="PPC17" s="560"/>
      <c r="PPD17" s="767"/>
      <c r="PPE17" s="767"/>
      <c r="PPF17" s="767"/>
      <c r="PPG17" s="767"/>
      <c r="PPH17" s="767"/>
      <c r="PPI17" s="559"/>
      <c r="PPJ17" s="559"/>
      <c r="PPK17" s="560"/>
      <c r="PPL17" s="559"/>
      <c r="PPM17" s="559"/>
      <c r="PPN17" s="559"/>
      <c r="PPO17" s="560"/>
      <c r="PPP17" s="560"/>
      <c r="PPQ17" s="561"/>
      <c r="PPR17" s="560"/>
      <c r="PPS17" s="767"/>
      <c r="PPT17" s="767"/>
      <c r="PPU17" s="767"/>
      <c r="PPV17" s="767"/>
      <c r="PPW17" s="767"/>
      <c r="PPX17" s="559"/>
      <c r="PPY17" s="559"/>
      <c r="PPZ17" s="560"/>
      <c r="PQA17" s="559"/>
      <c r="PQB17" s="559"/>
      <c r="PQC17" s="559"/>
      <c r="PQD17" s="560"/>
      <c r="PQE17" s="560"/>
      <c r="PQF17" s="561"/>
      <c r="PQG17" s="560"/>
      <c r="PQH17" s="767"/>
      <c r="PQI17" s="767"/>
      <c r="PQJ17" s="767"/>
      <c r="PQK17" s="767"/>
      <c r="PQL17" s="767"/>
      <c r="PQM17" s="559"/>
      <c r="PQN17" s="559"/>
      <c r="PQO17" s="560"/>
      <c r="PQP17" s="559"/>
      <c r="PQQ17" s="559"/>
      <c r="PQR17" s="559"/>
      <c r="PQS17" s="560"/>
      <c r="PQT17" s="560"/>
      <c r="PQU17" s="561"/>
      <c r="PQV17" s="560"/>
      <c r="PQW17" s="767"/>
      <c r="PQX17" s="767"/>
      <c r="PQY17" s="767"/>
      <c r="PQZ17" s="767"/>
      <c r="PRA17" s="767"/>
      <c r="PRB17" s="559"/>
      <c r="PRC17" s="559"/>
      <c r="PRD17" s="560"/>
      <c r="PRE17" s="559"/>
      <c r="PRF17" s="559"/>
      <c r="PRG17" s="559"/>
      <c r="PRH17" s="560"/>
      <c r="PRI17" s="560"/>
      <c r="PRJ17" s="561"/>
      <c r="PRK17" s="560"/>
      <c r="PRL17" s="767"/>
      <c r="PRM17" s="767"/>
      <c r="PRN17" s="767"/>
      <c r="PRO17" s="767"/>
      <c r="PRP17" s="767"/>
      <c r="PRQ17" s="559"/>
      <c r="PRR17" s="559"/>
      <c r="PRS17" s="560"/>
      <c r="PRT17" s="559"/>
      <c r="PRU17" s="559"/>
      <c r="PRV17" s="559"/>
      <c r="PRW17" s="560"/>
      <c r="PRX17" s="560"/>
      <c r="PRY17" s="561"/>
      <c r="PRZ17" s="560"/>
      <c r="PSA17" s="767"/>
      <c r="PSB17" s="767"/>
      <c r="PSC17" s="767"/>
      <c r="PSD17" s="767"/>
      <c r="PSE17" s="767"/>
      <c r="PSF17" s="559"/>
      <c r="PSG17" s="559"/>
      <c r="PSH17" s="560"/>
      <c r="PSI17" s="559"/>
      <c r="PSJ17" s="559"/>
      <c r="PSK17" s="559"/>
      <c r="PSL17" s="560"/>
      <c r="PSM17" s="560"/>
      <c r="PSN17" s="561"/>
      <c r="PSO17" s="560"/>
      <c r="PSP17" s="767"/>
      <c r="PSQ17" s="767"/>
      <c r="PSR17" s="767"/>
      <c r="PSS17" s="767"/>
      <c r="PST17" s="767"/>
      <c r="PSU17" s="559"/>
      <c r="PSV17" s="559"/>
      <c r="PSW17" s="560"/>
      <c r="PSX17" s="559"/>
      <c r="PSY17" s="559"/>
      <c r="PSZ17" s="559"/>
      <c r="PTA17" s="560"/>
      <c r="PTB17" s="560"/>
      <c r="PTC17" s="561"/>
      <c r="PTD17" s="560"/>
      <c r="PTE17" s="767"/>
      <c r="PTF17" s="767"/>
      <c r="PTG17" s="767"/>
      <c r="PTH17" s="767"/>
      <c r="PTI17" s="767"/>
      <c r="PTJ17" s="559"/>
      <c r="PTK17" s="559"/>
      <c r="PTL17" s="560"/>
      <c r="PTM17" s="559"/>
      <c r="PTN17" s="559"/>
      <c r="PTO17" s="559"/>
      <c r="PTP17" s="560"/>
      <c r="PTQ17" s="560"/>
      <c r="PTR17" s="561"/>
      <c r="PTS17" s="560"/>
      <c r="PTT17" s="767"/>
      <c r="PTU17" s="767"/>
      <c r="PTV17" s="767"/>
      <c r="PTW17" s="767"/>
      <c r="PTX17" s="767"/>
      <c r="PTY17" s="559"/>
      <c r="PTZ17" s="559"/>
      <c r="PUA17" s="560"/>
      <c r="PUB17" s="559"/>
      <c r="PUC17" s="559"/>
      <c r="PUD17" s="559"/>
      <c r="PUE17" s="560"/>
      <c r="PUF17" s="560"/>
      <c r="PUG17" s="561"/>
      <c r="PUH17" s="560"/>
      <c r="PUI17" s="767"/>
      <c r="PUJ17" s="767"/>
      <c r="PUK17" s="767"/>
      <c r="PUL17" s="767"/>
      <c r="PUM17" s="767"/>
      <c r="PUN17" s="559"/>
      <c r="PUO17" s="559"/>
      <c r="PUP17" s="560"/>
      <c r="PUQ17" s="559"/>
      <c r="PUR17" s="559"/>
      <c r="PUS17" s="559"/>
      <c r="PUT17" s="560"/>
      <c r="PUU17" s="560"/>
      <c r="PUV17" s="561"/>
      <c r="PUW17" s="560"/>
      <c r="PUX17" s="767"/>
      <c r="PUY17" s="767"/>
      <c r="PUZ17" s="767"/>
      <c r="PVA17" s="767"/>
      <c r="PVB17" s="767"/>
      <c r="PVC17" s="559"/>
      <c r="PVD17" s="559"/>
      <c r="PVE17" s="560"/>
      <c r="PVF17" s="559"/>
      <c r="PVG17" s="559"/>
      <c r="PVH17" s="559"/>
      <c r="PVI17" s="560"/>
      <c r="PVJ17" s="560"/>
      <c r="PVK17" s="561"/>
      <c r="PVL17" s="560"/>
      <c r="PVM17" s="767"/>
      <c r="PVN17" s="767"/>
      <c r="PVO17" s="767"/>
      <c r="PVP17" s="767"/>
      <c r="PVQ17" s="767"/>
      <c r="PVR17" s="559"/>
      <c r="PVS17" s="559"/>
      <c r="PVT17" s="560"/>
      <c r="PVU17" s="559"/>
      <c r="PVV17" s="559"/>
      <c r="PVW17" s="559"/>
      <c r="PVX17" s="560"/>
      <c r="PVY17" s="560"/>
      <c r="PVZ17" s="561"/>
      <c r="PWA17" s="560"/>
      <c r="PWB17" s="767"/>
      <c r="PWC17" s="767"/>
      <c r="PWD17" s="767"/>
      <c r="PWE17" s="767"/>
      <c r="PWF17" s="767"/>
      <c r="PWG17" s="559"/>
      <c r="PWH17" s="559"/>
      <c r="PWI17" s="560"/>
      <c r="PWJ17" s="559"/>
      <c r="PWK17" s="559"/>
      <c r="PWL17" s="559"/>
      <c r="PWM17" s="560"/>
      <c r="PWN17" s="560"/>
      <c r="PWO17" s="561"/>
      <c r="PWP17" s="560"/>
      <c r="PWQ17" s="767"/>
      <c r="PWR17" s="767"/>
      <c r="PWS17" s="767"/>
      <c r="PWT17" s="767"/>
      <c r="PWU17" s="767"/>
      <c r="PWV17" s="559"/>
      <c r="PWW17" s="559"/>
      <c r="PWX17" s="560"/>
      <c r="PWY17" s="559"/>
      <c r="PWZ17" s="559"/>
      <c r="PXA17" s="559"/>
      <c r="PXB17" s="560"/>
      <c r="PXC17" s="560"/>
      <c r="PXD17" s="561"/>
      <c r="PXE17" s="560"/>
      <c r="PXF17" s="767"/>
      <c r="PXG17" s="767"/>
      <c r="PXH17" s="767"/>
      <c r="PXI17" s="767"/>
      <c r="PXJ17" s="767"/>
      <c r="PXK17" s="559"/>
      <c r="PXL17" s="559"/>
      <c r="PXM17" s="560"/>
      <c r="PXN17" s="559"/>
      <c r="PXO17" s="559"/>
      <c r="PXP17" s="559"/>
      <c r="PXQ17" s="560"/>
      <c r="PXR17" s="560"/>
      <c r="PXS17" s="561"/>
      <c r="PXT17" s="560"/>
      <c r="PXU17" s="767"/>
      <c r="PXV17" s="767"/>
      <c r="PXW17" s="767"/>
      <c r="PXX17" s="767"/>
      <c r="PXY17" s="767"/>
      <c r="PXZ17" s="559"/>
      <c r="PYA17" s="559"/>
      <c r="PYB17" s="560"/>
      <c r="PYC17" s="559"/>
      <c r="PYD17" s="559"/>
      <c r="PYE17" s="559"/>
      <c r="PYF17" s="560"/>
      <c r="PYG17" s="560"/>
      <c r="PYH17" s="561"/>
      <c r="PYI17" s="560"/>
      <c r="PYJ17" s="767"/>
      <c r="PYK17" s="767"/>
      <c r="PYL17" s="767"/>
      <c r="PYM17" s="767"/>
      <c r="PYN17" s="767"/>
      <c r="PYO17" s="559"/>
      <c r="PYP17" s="559"/>
      <c r="PYQ17" s="560"/>
      <c r="PYR17" s="559"/>
      <c r="PYS17" s="559"/>
      <c r="PYT17" s="559"/>
      <c r="PYU17" s="560"/>
      <c r="PYV17" s="560"/>
      <c r="PYW17" s="561"/>
      <c r="PYX17" s="560"/>
      <c r="PYY17" s="767"/>
      <c r="PYZ17" s="767"/>
      <c r="PZA17" s="767"/>
      <c r="PZB17" s="767"/>
      <c r="PZC17" s="767"/>
      <c r="PZD17" s="559"/>
      <c r="PZE17" s="559"/>
      <c r="PZF17" s="560"/>
      <c r="PZG17" s="559"/>
      <c r="PZH17" s="559"/>
      <c r="PZI17" s="559"/>
      <c r="PZJ17" s="560"/>
      <c r="PZK17" s="560"/>
      <c r="PZL17" s="561"/>
      <c r="PZM17" s="560"/>
      <c r="PZN17" s="767"/>
      <c r="PZO17" s="767"/>
      <c r="PZP17" s="767"/>
      <c r="PZQ17" s="767"/>
      <c r="PZR17" s="767"/>
      <c r="PZS17" s="559"/>
      <c r="PZT17" s="559"/>
      <c r="PZU17" s="560"/>
      <c r="PZV17" s="559"/>
      <c r="PZW17" s="559"/>
      <c r="PZX17" s="559"/>
      <c r="PZY17" s="560"/>
      <c r="PZZ17" s="560"/>
      <c r="QAA17" s="561"/>
      <c r="QAB17" s="560"/>
      <c r="QAC17" s="767"/>
      <c r="QAD17" s="767"/>
      <c r="QAE17" s="767"/>
      <c r="QAF17" s="767"/>
      <c r="QAG17" s="767"/>
      <c r="QAH17" s="559"/>
      <c r="QAI17" s="559"/>
      <c r="QAJ17" s="560"/>
      <c r="QAK17" s="559"/>
      <c r="QAL17" s="559"/>
      <c r="QAM17" s="559"/>
      <c r="QAN17" s="560"/>
      <c r="QAO17" s="560"/>
      <c r="QAP17" s="561"/>
      <c r="QAQ17" s="560"/>
      <c r="QAR17" s="767"/>
      <c r="QAS17" s="767"/>
      <c r="QAT17" s="767"/>
      <c r="QAU17" s="767"/>
      <c r="QAV17" s="767"/>
      <c r="QAW17" s="559"/>
      <c r="QAX17" s="559"/>
      <c r="QAY17" s="560"/>
      <c r="QAZ17" s="559"/>
      <c r="QBA17" s="559"/>
      <c r="QBB17" s="559"/>
      <c r="QBC17" s="560"/>
      <c r="QBD17" s="560"/>
      <c r="QBE17" s="561"/>
      <c r="QBF17" s="560"/>
      <c r="QBG17" s="767"/>
      <c r="QBH17" s="767"/>
      <c r="QBI17" s="767"/>
      <c r="QBJ17" s="767"/>
      <c r="QBK17" s="767"/>
      <c r="QBL17" s="559"/>
      <c r="QBM17" s="559"/>
      <c r="QBN17" s="560"/>
      <c r="QBO17" s="559"/>
      <c r="QBP17" s="559"/>
      <c r="QBQ17" s="559"/>
      <c r="QBR17" s="560"/>
      <c r="QBS17" s="560"/>
      <c r="QBT17" s="561"/>
      <c r="QBU17" s="560"/>
      <c r="QBV17" s="767"/>
      <c r="QBW17" s="767"/>
      <c r="QBX17" s="767"/>
      <c r="QBY17" s="767"/>
      <c r="QBZ17" s="767"/>
      <c r="QCA17" s="559"/>
      <c r="QCB17" s="559"/>
      <c r="QCC17" s="560"/>
      <c r="QCD17" s="559"/>
      <c r="QCE17" s="559"/>
      <c r="QCF17" s="559"/>
      <c r="QCG17" s="560"/>
      <c r="QCH17" s="560"/>
      <c r="QCI17" s="561"/>
      <c r="QCJ17" s="560"/>
      <c r="QCK17" s="767"/>
      <c r="QCL17" s="767"/>
      <c r="QCM17" s="767"/>
      <c r="QCN17" s="767"/>
      <c r="QCO17" s="767"/>
      <c r="QCP17" s="559"/>
      <c r="QCQ17" s="559"/>
      <c r="QCR17" s="560"/>
      <c r="QCS17" s="559"/>
      <c r="QCT17" s="559"/>
      <c r="QCU17" s="559"/>
      <c r="QCV17" s="560"/>
      <c r="QCW17" s="560"/>
      <c r="QCX17" s="561"/>
      <c r="QCY17" s="560"/>
      <c r="QCZ17" s="767"/>
      <c r="QDA17" s="767"/>
      <c r="QDB17" s="767"/>
      <c r="QDC17" s="767"/>
      <c r="QDD17" s="767"/>
      <c r="QDE17" s="559"/>
      <c r="QDF17" s="559"/>
      <c r="QDG17" s="560"/>
      <c r="QDH17" s="559"/>
      <c r="QDI17" s="559"/>
      <c r="QDJ17" s="559"/>
      <c r="QDK17" s="560"/>
      <c r="QDL17" s="560"/>
      <c r="QDM17" s="561"/>
      <c r="QDN17" s="560"/>
      <c r="QDO17" s="767"/>
      <c r="QDP17" s="767"/>
      <c r="QDQ17" s="767"/>
      <c r="QDR17" s="767"/>
      <c r="QDS17" s="767"/>
      <c r="QDT17" s="559"/>
      <c r="QDU17" s="559"/>
      <c r="QDV17" s="560"/>
      <c r="QDW17" s="559"/>
      <c r="QDX17" s="559"/>
      <c r="QDY17" s="559"/>
      <c r="QDZ17" s="560"/>
      <c r="QEA17" s="560"/>
      <c r="QEB17" s="561"/>
      <c r="QEC17" s="560"/>
      <c r="QED17" s="767"/>
      <c r="QEE17" s="767"/>
      <c r="QEF17" s="767"/>
      <c r="QEG17" s="767"/>
      <c r="QEH17" s="767"/>
      <c r="QEI17" s="559"/>
      <c r="QEJ17" s="559"/>
      <c r="QEK17" s="560"/>
      <c r="QEL17" s="559"/>
      <c r="QEM17" s="559"/>
      <c r="QEN17" s="559"/>
      <c r="QEO17" s="560"/>
      <c r="QEP17" s="560"/>
      <c r="QEQ17" s="561"/>
      <c r="QER17" s="560"/>
      <c r="QES17" s="767"/>
      <c r="QET17" s="767"/>
      <c r="QEU17" s="767"/>
      <c r="QEV17" s="767"/>
      <c r="QEW17" s="767"/>
      <c r="QEX17" s="559"/>
      <c r="QEY17" s="559"/>
      <c r="QEZ17" s="560"/>
      <c r="QFA17" s="559"/>
      <c r="QFB17" s="559"/>
      <c r="QFC17" s="559"/>
      <c r="QFD17" s="560"/>
      <c r="QFE17" s="560"/>
      <c r="QFF17" s="561"/>
      <c r="QFG17" s="560"/>
      <c r="QFH17" s="767"/>
      <c r="QFI17" s="767"/>
      <c r="QFJ17" s="767"/>
      <c r="QFK17" s="767"/>
      <c r="QFL17" s="767"/>
      <c r="QFM17" s="559"/>
      <c r="QFN17" s="559"/>
      <c r="QFO17" s="560"/>
      <c r="QFP17" s="559"/>
      <c r="QFQ17" s="559"/>
      <c r="QFR17" s="559"/>
      <c r="QFS17" s="560"/>
      <c r="QFT17" s="560"/>
      <c r="QFU17" s="561"/>
      <c r="QFV17" s="560"/>
      <c r="QFW17" s="767"/>
      <c r="QFX17" s="767"/>
      <c r="QFY17" s="767"/>
      <c r="QFZ17" s="767"/>
      <c r="QGA17" s="767"/>
      <c r="QGB17" s="559"/>
      <c r="QGC17" s="559"/>
      <c r="QGD17" s="560"/>
      <c r="QGE17" s="559"/>
      <c r="QGF17" s="559"/>
      <c r="QGG17" s="559"/>
      <c r="QGH17" s="560"/>
      <c r="QGI17" s="560"/>
      <c r="QGJ17" s="561"/>
      <c r="QGK17" s="560"/>
      <c r="QGL17" s="767"/>
      <c r="QGM17" s="767"/>
      <c r="QGN17" s="767"/>
      <c r="QGO17" s="767"/>
      <c r="QGP17" s="767"/>
      <c r="QGQ17" s="559"/>
      <c r="QGR17" s="559"/>
      <c r="QGS17" s="560"/>
      <c r="QGT17" s="559"/>
      <c r="QGU17" s="559"/>
      <c r="QGV17" s="559"/>
      <c r="QGW17" s="560"/>
      <c r="QGX17" s="560"/>
      <c r="QGY17" s="561"/>
      <c r="QGZ17" s="560"/>
      <c r="QHA17" s="767"/>
      <c r="QHB17" s="767"/>
      <c r="QHC17" s="767"/>
      <c r="QHD17" s="767"/>
      <c r="QHE17" s="767"/>
      <c r="QHF17" s="559"/>
      <c r="QHG17" s="559"/>
      <c r="QHH17" s="560"/>
      <c r="QHI17" s="559"/>
      <c r="QHJ17" s="559"/>
      <c r="QHK17" s="559"/>
      <c r="QHL17" s="560"/>
      <c r="QHM17" s="560"/>
      <c r="QHN17" s="561"/>
      <c r="QHO17" s="560"/>
      <c r="QHP17" s="767"/>
      <c r="QHQ17" s="767"/>
      <c r="QHR17" s="767"/>
      <c r="QHS17" s="767"/>
      <c r="QHT17" s="767"/>
      <c r="QHU17" s="559"/>
      <c r="QHV17" s="559"/>
      <c r="QHW17" s="560"/>
      <c r="QHX17" s="559"/>
      <c r="QHY17" s="559"/>
      <c r="QHZ17" s="559"/>
      <c r="QIA17" s="560"/>
      <c r="QIB17" s="560"/>
      <c r="QIC17" s="561"/>
      <c r="QID17" s="560"/>
      <c r="QIE17" s="767"/>
      <c r="QIF17" s="767"/>
      <c r="QIG17" s="767"/>
      <c r="QIH17" s="767"/>
      <c r="QII17" s="767"/>
      <c r="QIJ17" s="559"/>
      <c r="QIK17" s="559"/>
      <c r="QIL17" s="560"/>
      <c r="QIM17" s="559"/>
      <c r="QIN17" s="559"/>
      <c r="QIO17" s="559"/>
      <c r="QIP17" s="560"/>
      <c r="QIQ17" s="560"/>
      <c r="QIR17" s="561"/>
      <c r="QIS17" s="560"/>
      <c r="QIT17" s="767"/>
      <c r="QIU17" s="767"/>
      <c r="QIV17" s="767"/>
      <c r="QIW17" s="767"/>
      <c r="QIX17" s="767"/>
      <c r="QIY17" s="559"/>
      <c r="QIZ17" s="559"/>
      <c r="QJA17" s="560"/>
      <c r="QJB17" s="559"/>
      <c r="QJC17" s="559"/>
      <c r="QJD17" s="559"/>
      <c r="QJE17" s="560"/>
      <c r="QJF17" s="560"/>
      <c r="QJG17" s="561"/>
      <c r="QJH17" s="560"/>
      <c r="QJI17" s="767"/>
      <c r="QJJ17" s="767"/>
      <c r="QJK17" s="767"/>
      <c r="QJL17" s="767"/>
      <c r="QJM17" s="767"/>
      <c r="QJN17" s="559"/>
      <c r="QJO17" s="559"/>
      <c r="QJP17" s="560"/>
      <c r="QJQ17" s="559"/>
      <c r="QJR17" s="559"/>
      <c r="QJS17" s="559"/>
      <c r="QJT17" s="560"/>
      <c r="QJU17" s="560"/>
      <c r="QJV17" s="561"/>
      <c r="QJW17" s="560"/>
      <c r="QJX17" s="767"/>
      <c r="QJY17" s="767"/>
      <c r="QJZ17" s="767"/>
      <c r="QKA17" s="767"/>
      <c r="QKB17" s="767"/>
      <c r="QKC17" s="559"/>
      <c r="QKD17" s="559"/>
      <c r="QKE17" s="560"/>
      <c r="QKF17" s="559"/>
      <c r="QKG17" s="559"/>
      <c r="QKH17" s="559"/>
      <c r="QKI17" s="560"/>
      <c r="QKJ17" s="560"/>
      <c r="QKK17" s="561"/>
      <c r="QKL17" s="560"/>
      <c r="QKM17" s="767"/>
      <c r="QKN17" s="767"/>
      <c r="QKO17" s="767"/>
      <c r="QKP17" s="767"/>
      <c r="QKQ17" s="767"/>
      <c r="QKR17" s="559"/>
      <c r="QKS17" s="559"/>
      <c r="QKT17" s="560"/>
      <c r="QKU17" s="559"/>
      <c r="QKV17" s="559"/>
      <c r="QKW17" s="559"/>
      <c r="QKX17" s="560"/>
      <c r="QKY17" s="560"/>
      <c r="QKZ17" s="561"/>
      <c r="QLA17" s="560"/>
      <c r="QLB17" s="767"/>
      <c r="QLC17" s="767"/>
      <c r="QLD17" s="767"/>
      <c r="QLE17" s="767"/>
      <c r="QLF17" s="767"/>
      <c r="QLG17" s="559"/>
      <c r="QLH17" s="559"/>
      <c r="QLI17" s="560"/>
      <c r="QLJ17" s="559"/>
      <c r="QLK17" s="559"/>
      <c r="QLL17" s="559"/>
      <c r="QLM17" s="560"/>
      <c r="QLN17" s="560"/>
      <c r="QLO17" s="561"/>
      <c r="QLP17" s="560"/>
      <c r="QLQ17" s="767"/>
      <c r="QLR17" s="767"/>
      <c r="QLS17" s="767"/>
      <c r="QLT17" s="767"/>
      <c r="QLU17" s="767"/>
      <c r="QLV17" s="559"/>
      <c r="QLW17" s="559"/>
      <c r="QLX17" s="560"/>
      <c r="QLY17" s="559"/>
      <c r="QLZ17" s="559"/>
      <c r="QMA17" s="559"/>
      <c r="QMB17" s="560"/>
      <c r="QMC17" s="560"/>
      <c r="QMD17" s="561"/>
      <c r="QME17" s="560"/>
      <c r="QMF17" s="767"/>
      <c r="QMG17" s="767"/>
      <c r="QMH17" s="767"/>
      <c r="QMI17" s="767"/>
      <c r="QMJ17" s="767"/>
      <c r="QMK17" s="559"/>
      <c r="QML17" s="559"/>
      <c r="QMM17" s="560"/>
      <c r="QMN17" s="559"/>
      <c r="QMO17" s="559"/>
      <c r="QMP17" s="559"/>
      <c r="QMQ17" s="560"/>
      <c r="QMR17" s="560"/>
      <c r="QMS17" s="561"/>
      <c r="QMT17" s="560"/>
      <c r="QMU17" s="767"/>
      <c r="QMV17" s="767"/>
      <c r="QMW17" s="767"/>
      <c r="QMX17" s="767"/>
      <c r="QMY17" s="767"/>
      <c r="QMZ17" s="559"/>
      <c r="QNA17" s="559"/>
      <c r="QNB17" s="560"/>
      <c r="QNC17" s="559"/>
      <c r="QND17" s="559"/>
      <c r="QNE17" s="559"/>
      <c r="QNF17" s="560"/>
      <c r="QNG17" s="560"/>
      <c r="QNH17" s="561"/>
      <c r="QNI17" s="560"/>
      <c r="QNJ17" s="767"/>
      <c r="QNK17" s="767"/>
      <c r="QNL17" s="767"/>
      <c r="QNM17" s="767"/>
      <c r="QNN17" s="767"/>
      <c r="QNO17" s="559"/>
      <c r="QNP17" s="559"/>
      <c r="QNQ17" s="560"/>
      <c r="QNR17" s="559"/>
      <c r="QNS17" s="559"/>
      <c r="QNT17" s="559"/>
      <c r="QNU17" s="560"/>
      <c r="QNV17" s="560"/>
      <c r="QNW17" s="561"/>
      <c r="QNX17" s="560"/>
      <c r="QNY17" s="767"/>
      <c r="QNZ17" s="767"/>
      <c r="QOA17" s="767"/>
      <c r="QOB17" s="767"/>
      <c r="QOC17" s="767"/>
      <c r="QOD17" s="559"/>
      <c r="QOE17" s="559"/>
      <c r="QOF17" s="560"/>
      <c r="QOG17" s="559"/>
      <c r="QOH17" s="559"/>
      <c r="QOI17" s="559"/>
      <c r="QOJ17" s="560"/>
      <c r="QOK17" s="560"/>
      <c r="QOL17" s="561"/>
      <c r="QOM17" s="560"/>
      <c r="QON17" s="767"/>
      <c r="QOO17" s="767"/>
      <c r="QOP17" s="767"/>
      <c r="QOQ17" s="767"/>
      <c r="QOR17" s="767"/>
      <c r="QOS17" s="559"/>
      <c r="QOT17" s="559"/>
      <c r="QOU17" s="560"/>
      <c r="QOV17" s="559"/>
      <c r="QOW17" s="559"/>
      <c r="QOX17" s="559"/>
      <c r="QOY17" s="560"/>
      <c r="QOZ17" s="560"/>
      <c r="QPA17" s="561"/>
      <c r="QPB17" s="560"/>
      <c r="QPC17" s="767"/>
      <c r="QPD17" s="767"/>
      <c r="QPE17" s="767"/>
      <c r="QPF17" s="767"/>
      <c r="QPG17" s="767"/>
      <c r="QPH17" s="559"/>
      <c r="QPI17" s="559"/>
      <c r="QPJ17" s="560"/>
      <c r="QPK17" s="559"/>
      <c r="QPL17" s="559"/>
      <c r="QPM17" s="559"/>
      <c r="QPN17" s="560"/>
      <c r="QPO17" s="560"/>
      <c r="QPP17" s="561"/>
      <c r="QPQ17" s="560"/>
      <c r="QPR17" s="767"/>
      <c r="QPS17" s="767"/>
      <c r="QPT17" s="767"/>
      <c r="QPU17" s="767"/>
      <c r="QPV17" s="767"/>
      <c r="QPW17" s="559"/>
      <c r="QPX17" s="559"/>
      <c r="QPY17" s="560"/>
      <c r="QPZ17" s="559"/>
      <c r="QQA17" s="559"/>
      <c r="QQB17" s="559"/>
      <c r="QQC17" s="560"/>
      <c r="QQD17" s="560"/>
      <c r="QQE17" s="561"/>
      <c r="QQF17" s="560"/>
      <c r="QQG17" s="767"/>
      <c r="QQH17" s="767"/>
      <c r="QQI17" s="767"/>
      <c r="QQJ17" s="767"/>
      <c r="QQK17" s="767"/>
      <c r="QQL17" s="559"/>
      <c r="QQM17" s="559"/>
      <c r="QQN17" s="560"/>
      <c r="QQO17" s="559"/>
      <c r="QQP17" s="559"/>
      <c r="QQQ17" s="559"/>
      <c r="QQR17" s="560"/>
      <c r="QQS17" s="560"/>
      <c r="QQT17" s="561"/>
      <c r="QQU17" s="560"/>
      <c r="QQV17" s="767"/>
      <c r="QQW17" s="767"/>
      <c r="QQX17" s="767"/>
      <c r="QQY17" s="767"/>
      <c r="QQZ17" s="767"/>
      <c r="QRA17" s="559"/>
      <c r="QRB17" s="559"/>
      <c r="QRC17" s="560"/>
      <c r="QRD17" s="559"/>
      <c r="QRE17" s="559"/>
      <c r="QRF17" s="559"/>
      <c r="QRG17" s="560"/>
      <c r="QRH17" s="560"/>
      <c r="QRI17" s="561"/>
      <c r="QRJ17" s="560"/>
      <c r="QRK17" s="767"/>
      <c r="QRL17" s="767"/>
      <c r="QRM17" s="767"/>
      <c r="QRN17" s="767"/>
      <c r="QRO17" s="767"/>
      <c r="QRP17" s="559"/>
      <c r="QRQ17" s="559"/>
      <c r="QRR17" s="560"/>
      <c r="QRS17" s="559"/>
      <c r="QRT17" s="559"/>
      <c r="QRU17" s="559"/>
      <c r="QRV17" s="560"/>
      <c r="QRW17" s="560"/>
      <c r="QRX17" s="561"/>
      <c r="QRY17" s="560"/>
      <c r="QRZ17" s="767"/>
      <c r="QSA17" s="767"/>
      <c r="QSB17" s="767"/>
      <c r="QSC17" s="767"/>
      <c r="QSD17" s="767"/>
      <c r="QSE17" s="559"/>
      <c r="QSF17" s="559"/>
      <c r="QSG17" s="560"/>
      <c r="QSH17" s="559"/>
      <c r="QSI17" s="559"/>
      <c r="QSJ17" s="559"/>
      <c r="QSK17" s="560"/>
      <c r="QSL17" s="560"/>
      <c r="QSM17" s="561"/>
      <c r="QSN17" s="560"/>
      <c r="QSO17" s="767"/>
      <c r="QSP17" s="767"/>
      <c r="QSQ17" s="767"/>
      <c r="QSR17" s="767"/>
      <c r="QSS17" s="767"/>
      <c r="QST17" s="559"/>
      <c r="QSU17" s="559"/>
      <c r="QSV17" s="560"/>
      <c r="QSW17" s="559"/>
      <c r="QSX17" s="559"/>
      <c r="QSY17" s="559"/>
      <c r="QSZ17" s="560"/>
      <c r="QTA17" s="560"/>
      <c r="QTB17" s="561"/>
      <c r="QTC17" s="560"/>
      <c r="QTD17" s="767"/>
      <c r="QTE17" s="767"/>
      <c r="QTF17" s="767"/>
      <c r="QTG17" s="767"/>
      <c r="QTH17" s="767"/>
      <c r="QTI17" s="559"/>
      <c r="QTJ17" s="559"/>
      <c r="QTK17" s="560"/>
      <c r="QTL17" s="559"/>
      <c r="QTM17" s="559"/>
      <c r="QTN17" s="559"/>
      <c r="QTO17" s="560"/>
      <c r="QTP17" s="560"/>
      <c r="QTQ17" s="561"/>
      <c r="QTR17" s="560"/>
      <c r="QTS17" s="767"/>
      <c r="QTT17" s="767"/>
      <c r="QTU17" s="767"/>
      <c r="QTV17" s="767"/>
      <c r="QTW17" s="767"/>
      <c r="QTX17" s="559"/>
      <c r="QTY17" s="559"/>
      <c r="QTZ17" s="560"/>
      <c r="QUA17" s="559"/>
      <c r="QUB17" s="559"/>
      <c r="QUC17" s="559"/>
      <c r="QUD17" s="560"/>
      <c r="QUE17" s="560"/>
      <c r="QUF17" s="561"/>
      <c r="QUG17" s="560"/>
      <c r="QUH17" s="767"/>
      <c r="QUI17" s="767"/>
      <c r="QUJ17" s="767"/>
      <c r="QUK17" s="767"/>
      <c r="QUL17" s="767"/>
      <c r="QUM17" s="559"/>
      <c r="QUN17" s="559"/>
      <c r="QUO17" s="560"/>
      <c r="QUP17" s="559"/>
      <c r="QUQ17" s="559"/>
      <c r="QUR17" s="559"/>
      <c r="QUS17" s="560"/>
      <c r="QUT17" s="560"/>
      <c r="QUU17" s="561"/>
      <c r="QUV17" s="560"/>
      <c r="QUW17" s="767"/>
      <c r="QUX17" s="767"/>
      <c r="QUY17" s="767"/>
      <c r="QUZ17" s="767"/>
      <c r="QVA17" s="767"/>
      <c r="QVB17" s="559"/>
      <c r="QVC17" s="559"/>
      <c r="QVD17" s="560"/>
      <c r="QVE17" s="559"/>
      <c r="QVF17" s="559"/>
      <c r="QVG17" s="559"/>
      <c r="QVH17" s="560"/>
      <c r="QVI17" s="560"/>
      <c r="QVJ17" s="561"/>
      <c r="QVK17" s="560"/>
      <c r="QVL17" s="767"/>
      <c r="QVM17" s="767"/>
      <c r="QVN17" s="767"/>
      <c r="QVO17" s="767"/>
      <c r="QVP17" s="767"/>
      <c r="QVQ17" s="559"/>
      <c r="QVR17" s="559"/>
      <c r="QVS17" s="560"/>
      <c r="QVT17" s="559"/>
      <c r="QVU17" s="559"/>
      <c r="QVV17" s="559"/>
      <c r="QVW17" s="560"/>
      <c r="QVX17" s="560"/>
      <c r="QVY17" s="561"/>
      <c r="QVZ17" s="560"/>
      <c r="QWA17" s="767"/>
      <c r="QWB17" s="767"/>
      <c r="QWC17" s="767"/>
      <c r="QWD17" s="767"/>
      <c r="QWE17" s="767"/>
      <c r="QWF17" s="559"/>
      <c r="QWG17" s="559"/>
      <c r="QWH17" s="560"/>
      <c r="QWI17" s="559"/>
      <c r="QWJ17" s="559"/>
      <c r="QWK17" s="559"/>
      <c r="QWL17" s="560"/>
      <c r="QWM17" s="560"/>
      <c r="QWN17" s="561"/>
      <c r="QWO17" s="560"/>
      <c r="QWP17" s="767"/>
      <c r="QWQ17" s="767"/>
      <c r="QWR17" s="767"/>
      <c r="QWS17" s="767"/>
      <c r="QWT17" s="767"/>
      <c r="QWU17" s="559"/>
      <c r="QWV17" s="559"/>
      <c r="QWW17" s="560"/>
      <c r="QWX17" s="559"/>
      <c r="QWY17" s="559"/>
      <c r="QWZ17" s="559"/>
      <c r="QXA17" s="560"/>
      <c r="QXB17" s="560"/>
      <c r="QXC17" s="561"/>
      <c r="QXD17" s="560"/>
      <c r="QXE17" s="767"/>
      <c r="QXF17" s="767"/>
      <c r="QXG17" s="767"/>
      <c r="QXH17" s="767"/>
      <c r="QXI17" s="767"/>
      <c r="QXJ17" s="559"/>
      <c r="QXK17" s="559"/>
      <c r="QXL17" s="560"/>
      <c r="QXM17" s="559"/>
      <c r="QXN17" s="559"/>
      <c r="QXO17" s="559"/>
      <c r="QXP17" s="560"/>
      <c r="QXQ17" s="560"/>
      <c r="QXR17" s="561"/>
      <c r="QXS17" s="560"/>
      <c r="QXT17" s="767"/>
      <c r="QXU17" s="767"/>
      <c r="QXV17" s="767"/>
      <c r="QXW17" s="767"/>
      <c r="QXX17" s="767"/>
      <c r="QXY17" s="559"/>
      <c r="QXZ17" s="559"/>
      <c r="QYA17" s="560"/>
      <c r="QYB17" s="559"/>
      <c r="QYC17" s="559"/>
      <c r="QYD17" s="559"/>
      <c r="QYE17" s="560"/>
      <c r="QYF17" s="560"/>
      <c r="QYG17" s="561"/>
      <c r="QYH17" s="560"/>
      <c r="QYI17" s="767"/>
      <c r="QYJ17" s="767"/>
      <c r="QYK17" s="767"/>
      <c r="QYL17" s="767"/>
      <c r="QYM17" s="767"/>
      <c r="QYN17" s="559"/>
      <c r="QYO17" s="559"/>
      <c r="QYP17" s="560"/>
      <c r="QYQ17" s="559"/>
      <c r="QYR17" s="559"/>
      <c r="QYS17" s="559"/>
      <c r="QYT17" s="560"/>
      <c r="QYU17" s="560"/>
      <c r="QYV17" s="561"/>
      <c r="QYW17" s="560"/>
      <c r="QYX17" s="767"/>
      <c r="QYY17" s="767"/>
      <c r="QYZ17" s="767"/>
      <c r="QZA17" s="767"/>
      <c r="QZB17" s="767"/>
      <c r="QZC17" s="559"/>
      <c r="QZD17" s="559"/>
      <c r="QZE17" s="560"/>
      <c r="QZF17" s="559"/>
      <c r="QZG17" s="559"/>
      <c r="QZH17" s="559"/>
      <c r="QZI17" s="560"/>
      <c r="QZJ17" s="560"/>
      <c r="QZK17" s="561"/>
      <c r="QZL17" s="560"/>
      <c r="QZM17" s="767"/>
      <c r="QZN17" s="767"/>
      <c r="QZO17" s="767"/>
      <c r="QZP17" s="767"/>
      <c r="QZQ17" s="767"/>
      <c r="QZR17" s="559"/>
      <c r="QZS17" s="559"/>
      <c r="QZT17" s="560"/>
      <c r="QZU17" s="559"/>
      <c r="QZV17" s="559"/>
      <c r="QZW17" s="559"/>
      <c r="QZX17" s="560"/>
      <c r="QZY17" s="560"/>
      <c r="QZZ17" s="561"/>
      <c r="RAA17" s="560"/>
      <c r="RAB17" s="767"/>
      <c r="RAC17" s="767"/>
      <c r="RAD17" s="767"/>
      <c r="RAE17" s="767"/>
      <c r="RAF17" s="767"/>
      <c r="RAG17" s="559"/>
      <c r="RAH17" s="559"/>
      <c r="RAI17" s="560"/>
      <c r="RAJ17" s="559"/>
      <c r="RAK17" s="559"/>
      <c r="RAL17" s="559"/>
      <c r="RAM17" s="560"/>
      <c r="RAN17" s="560"/>
      <c r="RAO17" s="561"/>
      <c r="RAP17" s="560"/>
      <c r="RAQ17" s="767"/>
      <c r="RAR17" s="767"/>
      <c r="RAS17" s="767"/>
      <c r="RAT17" s="767"/>
      <c r="RAU17" s="767"/>
      <c r="RAV17" s="559"/>
      <c r="RAW17" s="559"/>
      <c r="RAX17" s="560"/>
      <c r="RAY17" s="559"/>
      <c r="RAZ17" s="559"/>
      <c r="RBA17" s="559"/>
      <c r="RBB17" s="560"/>
      <c r="RBC17" s="560"/>
      <c r="RBD17" s="561"/>
      <c r="RBE17" s="560"/>
      <c r="RBF17" s="767"/>
      <c r="RBG17" s="767"/>
      <c r="RBH17" s="767"/>
      <c r="RBI17" s="767"/>
      <c r="RBJ17" s="767"/>
      <c r="RBK17" s="559"/>
      <c r="RBL17" s="559"/>
      <c r="RBM17" s="560"/>
      <c r="RBN17" s="559"/>
      <c r="RBO17" s="559"/>
      <c r="RBP17" s="559"/>
      <c r="RBQ17" s="560"/>
      <c r="RBR17" s="560"/>
      <c r="RBS17" s="561"/>
      <c r="RBT17" s="560"/>
      <c r="RBU17" s="767"/>
      <c r="RBV17" s="767"/>
      <c r="RBW17" s="767"/>
      <c r="RBX17" s="767"/>
      <c r="RBY17" s="767"/>
      <c r="RBZ17" s="559"/>
      <c r="RCA17" s="559"/>
      <c r="RCB17" s="560"/>
      <c r="RCC17" s="559"/>
      <c r="RCD17" s="559"/>
      <c r="RCE17" s="559"/>
      <c r="RCF17" s="560"/>
      <c r="RCG17" s="560"/>
      <c r="RCH17" s="561"/>
      <c r="RCI17" s="560"/>
      <c r="RCJ17" s="767"/>
      <c r="RCK17" s="767"/>
      <c r="RCL17" s="767"/>
      <c r="RCM17" s="767"/>
      <c r="RCN17" s="767"/>
      <c r="RCO17" s="559"/>
      <c r="RCP17" s="559"/>
      <c r="RCQ17" s="560"/>
      <c r="RCR17" s="559"/>
      <c r="RCS17" s="559"/>
      <c r="RCT17" s="559"/>
      <c r="RCU17" s="560"/>
      <c r="RCV17" s="560"/>
      <c r="RCW17" s="561"/>
      <c r="RCX17" s="560"/>
      <c r="RCY17" s="767"/>
      <c r="RCZ17" s="767"/>
      <c r="RDA17" s="767"/>
      <c r="RDB17" s="767"/>
      <c r="RDC17" s="767"/>
      <c r="RDD17" s="559"/>
      <c r="RDE17" s="559"/>
      <c r="RDF17" s="560"/>
      <c r="RDG17" s="559"/>
      <c r="RDH17" s="559"/>
      <c r="RDI17" s="559"/>
      <c r="RDJ17" s="560"/>
      <c r="RDK17" s="560"/>
      <c r="RDL17" s="561"/>
      <c r="RDM17" s="560"/>
      <c r="RDN17" s="767"/>
      <c r="RDO17" s="767"/>
      <c r="RDP17" s="767"/>
      <c r="RDQ17" s="767"/>
      <c r="RDR17" s="767"/>
      <c r="RDS17" s="559"/>
      <c r="RDT17" s="559"/>
      <c r="RDU17" s="560"/>
      <c r="RDV17" s="559"/>
      <c r="RDW17" s="559"/>
      <c r="RDX17" s="559"/>
      <c r="RDY17" s="560"/>
      <c r="RDZ17" s="560"/>
      <c r="REA17" s="561"/>
      <c r="REB17" s="560"/>
      <c r="REC17" s="767"/>
      <c r="RED17" s="767"/>
      <c r="REE17" s="767"/>
      <c r="REF17" s="767"/>
      <c r="REG17" s="767"/>
      <c r="REH17" s="559"/>
      <c r="REI17" s="559"/>
      <c r="REJ17" s="560"/>
      <c r="REK17" s="559"/>
      <c r="REL17" s="559"/>
      <c r="REM17" s="559"/>
      <c r="REN17" s="560"/>
      <c r="REO17" s="560"/>
      <c r="REP17" s="561"/>
      <c r="REQ17" s="560"/>
      <c r="RER17" s="767"/>
      <c r="RES17" s="767"/>
      <c r="RET17" s="767"/>
      <c r="REU17" s="767"/>
      <c r="REV17" s="767"/>
      <c r="REW17" s="559"/>
      <c r="REX17" s="559"/>
      <c r="REY17" s="560"/>
      <c r="REZ17" s="559"/>
      <c r="RFA17" s="559"/>
      <c r="RFB17" s="559"/>
      <c r="RFC17" s="560"/>
      <c r="RFD17" s="560"/>
      <c r="RFE17" s="561"/>
      <c r="RFF17" s="560"/>
      <c r="RFG17" s="767"/>
      <c r="RFH17" s="767"/>
      <c r="RFI17" s="767"/>
      <c r="RFJ17" s="767"/>
      <c r="RFK17" s="767"/>
      <c r="RFL17" s="559"/>
      <c r="RFM17" s="559"/>
      <c r="RFN17" s="560"/>
      <c r="RFO17" s="559"/>
      <c r="RFP17" s="559"/>
      <c r="RFQ17" s="559"/>
      <c r="RFR17" s="560"/>
      <c r="RFS17" s="560"/>
      <c r="RFT17" s="561"/>
      <c r="RFU17" s="560"/>
      <c r="RFV17" s="767"/>
      <c r="RFW17" s="767"/>
      <c r="RFX17" s="767"/>
      <c r="RFY17" s="767"/>
      <c r="RFZ17" s="767"/>
      <c r="RGA17" s="559"/>
      <c r="RGB17" s="559"/>
      <c r="RGC17" s="560"/>
      <c r="RGD17" s="559"/>
      <c r="RGE17" s="559"/>
      <c r="RGF17" s="559"/>
      <c r="RGG17" s="560"/>
      <c r="RGH17" s="560"/>
      <c r="RGI17" s="561"/>
      <c r="RGJ17" s="560"/>
      <c r="RGK17" s="767"/>
      <c r="RGL17" s="767"/>
      <c r="RGM17" s="767"/>
      <c r="RGN17" s="767"/>
      <c r="RGO17" s="767"/>
      <c r="RGP17" s="559"/>
      <c r="RGQ17" s="559"/>
      <c r="RGR17" s="560"/>
      <c r="RGS17" s="559"/>
      <c r="RGT17" s="559"/>
      <c r="RGU17" s="559"/>
      <c r="RGV17" s="560"/>
      <c r="RGW17" s="560"/>
      <c r="RGX17" s="561"/>
      <c r="RGY17" s="560"/>
      <c r="RGZ17" s="767"/>
      <c r="RHA17" s="767"/>
      <c r="RHB17" s="767"/>
      <c r="RHC17" s="767"/>
      <c r="RHD17" s="767"/>
      <c r="RHE17" s="559"/>
      <c r="RHF17" s="559"/>
      <c r="RHG17" s="560"/>
      <c r="RHH17" s="559"/>
      <c r="RHI17" s="559"/>
      <c r="RHJ17" s="559"/>
      <c r="RHK17" s="560"/>
      <c r="RHL17" s="560"/>
      <c r="RHM17" s="561"/>
      <c r="RHN17" s="560"/>
      <c r="RHO17" s="767"/>
      <c r="RHP17" s="767"/>
      <c r="RHQ17" s="767"/>
      <c r="RHR17" s="767"/>
      <c r="RHS17" s="767"/>
      <c r="RHT17" s="559"/>
      <c r="RHU17" s="559"/>
      <c r="RHV17" s="560"/>
      <c r="RHW17" s="559"/>
      <c r="RHX17" s="559"/>
      <c r="RHY17" s="559"/>
      <c r="RHZ17" s="560"/>
      <c r="RIA17" s="560"/>
      <c r="RIB17" s="561"/>
      <c r="RIC17" s="560"/>
      <c r="RID17" s="767"/>
      <c r="RIE17" s="767"/>
      <c r="RIF17" s="767"/>
      <c r="RIG17" s="767"/>
      <c r="RIH17" s="767"/>
      <c r="RII17" s="559"/>
      <c r="RIJ17" s="559"/>
      <c r="RIK17" s="560"/>
      <c r="RIL17" s="559"/>
      <c r="RIM17" s="559"/>
      <c r="RIN17" s="559"/>
      <c r="RIO17" s="560"/>
      <c r="RIP17" s="560"/>
      <c r="RIQ17" s="561"/>
      <c r="RIR17" s="560"/>
      <c r="RIS17" s="767"/>
      <c r="RIT17" s="767"/>
      <c r="RIU17" s="767"/>
      <c r="RIV17" s="767"/>
      <c r="RIW17" s="767"/>
      <c r="RIX17" s="559"/>
      <c r="RIY17" s="559"/>
      <c r="RIZ17" s="560"/>
      <c r="RJA17" s="559"/>
      <c r="RJB17" s="559"/>
      <c r="RJC17" s="559"/>
      <c r="RJD17" s="560"/>
      <c r="RJE17" s="560"/>
      <c r="RJF17" s="561"/>
      <c r="RJG17" s="560"/>
      <c r="RJH17" s="767"/>
      <c r="RJI17" s="767"/>
      <c r="RJJ17" s="767"/>
      <c r="RJK17" s="767"/>
      <c r="RJL17" s="767"/>
      <c r="RJM17" s="559"/>
      <c r="RJN17" s="559"/>
      <c r="RJO17" s="560"/>
      <c r="RJP17" s="559"/>
      <c r="RJQ17" s="559"/>
      <c r="RJR17" s="559"/>
      <c r="RJS17" s="560"/>
      <c r="RJT17" s="560"/>
      <c r="RJU17" s="561"/>
      <c r="RJV17" s="560"/>
      <c r="RJW17" s="767"/>
      <c r="RJX17" s="767"/>
      <c r="RJY17" s="767"/>
      <c r="RJZ17" s="767"/>
      <c r="RKA17" s="767"/>
      <c r="RKB17" s="559"/>
      <c r="RKC17" s="559"/>
      <c r="RKD17" s="560"/>
      <c r="RKE17" s="559"/>
      <c r="RKF17" s="559"/>
      <c r="RKG17" s="559"/>
      <c r="RKH17" s="560"/>
      <c r="RKI17" s="560"/>
      <c r="RKJ17" s="561"/>
      <c r="RKK17" s="560"/>
      <c r="RKL17" s="767"/>
      <c r="RKM17" s="767"/>
      <c r="RKN17" s="767"/>
      <c r="RKO17" s="767"/>
      <c r="RKP17" s="767"/>
      <c r="RKQ17" s="559"/>
      <c r="RKR17" s="559"/>
      <c r="RKS17" s="560"/>
      <c r="RKT17" s="559"/>
      <c r="RKU17" s="559"/>
      <c r="RKV17" s="559"/>
      <c r="RKW17" s="560"/>
      <c r="RKX17" s="560"/>
      <c r="RKY17" s="561"/>
      <c r="RKZ17" s="560"/>
      <c r="RLA17" s="767"/>
      <c r="RLB17" s="767"/>
      <c r="RLC17" s="767"/>
      <c r="RLD17" s="767"/>
      <c r="RLE17" s="767"/>
      <c r="RLF17" s="559"/>
      <c r="RLG17" s="559"/>
      <c r="RLH17" s="560"/>
      <c r="RLI17" s="559"/>
      <c r="RLJ17" s="559"/>
      <c r="RLK17" s="559"/>
      <c r="RLL17" s="560"/>
      <c r="RLM17" s="560"/>
      <c r="RLN17" s="561"/>
      <c r="RLO17" s="560"/>
      <c r="RLP17" s="767"/>
      <c r="RLQ17" s="767"/>
      <c r="RLR17" s="767"/>
      <c r="RLS17" s="767"/>
      <c r="RLT17" s="767"/>
      <c r="RLU17" s="559"/>
      <c r="RLV17" s="559"/>
      <c r="RLW17" s="560"/>
      <c r="RLX17" s="559"/>
      <c r="RLY17" s="559"/>
      <c r="RLZ17" s="559"/>
      <c r="RMA17" s="560"/>
      <c r="RMB17" s="560"/>
      <c r="RMC17" s="561"/>
      <c r="RMD17" s="560"/>
      <c r="RME17" s="767"/>
      <c r="RMF17" s="767"/>
      <c r="RMG17" s="767"/>
      <c r="RMH17" s="767"/>
      <c r="RMI17" s="767"/>
      <c r="RMJ17" s="559"/>
      <c r="RMK17" s="559"/>
      <c r="RML17" s="560"/>
      <c r="RMM17" s="559"/>
      <c r="RMN17" s="559"/>
      <c r="RMO17" s="559"/>
      <c r="RMP17" s="560"/>
      <c r="RMQ17" s="560"/>
      <c r="RMR17" s="561"/>
      <c r="RMS17" s="560"/>
      <c r="RMT17" s="767"/>
      <c r="RMU17" s="767"/>
      <c r="RMV17" s="767"/>
      <c r="RMW17" s="767"/>
      <c r="RMX17" s="767"/>
      <c r="RMY17" s="559"/>
      <c r="RMZ17" s="559"/>
      <c r="RNA17" s="560"/>
      <c r="RNB17" s="559"/>
      <c r="RNC17" s="559"/>
      <c r="RND17" s="559"/>
      <c r="RNE17" s="560"/>
      <c r="RNF17" s="560"/>
      <c r="RNG17" s="561"/>
      <c r="RNH17" s="560"/>
      <c r="RNI17" s="767"/>
      <c r="RNJ17" s="767"/>
      <c r="RNK17" s="767"/>
      <c r="RNL17" s="767"/>
      <c r="RNM17" s="767"/>
      <c r="RNN17" s="559"/>
      <c r="RNO17" s="559"/>
      <c r="RNP17" s="560"/>
      <c r="RNQ17" s="559"/>
      <c r="RNR17" s="559"/>
      <c r="RNS17" s="559"/>
      <c r="RNT17" s="560"/>
      <c r="RNU17" s="560"/>
      <c r="RNV17" s="561"/>
      <c r="RNW17" s="560"/>
      <c r="RNX17" s="767"/>
      <c r="RNY17" s="767"/>
      <c r="RNZ17" s="767"/>
      <c r="ROA17" s="767"/>
      <c r="ROB17" s="767"/>
      <c r="ROC17" s="559"/>
      <c r="ROD17" s="559"/>
      <c r="ROE17" s="560"/>
      <c r="ROF17" s="559"/>
      <c r="ROG17" s="559"/>
      <c r="ROH17" s="559"/>
      <c r="ROI17" s="560"/>
      <c r="ROJ17" s="560"/>
      <c r="ROK17" s="561"/>
      <c r="ROL17" s="560"/>
      <c r="ROM17" s="767"/>
      <c r="RON17" s="767"/>
      <c r="ROO17" s="767"/>
      <c r="ROP17" s="767"/>
      <c r="ROQ17" s="767"/>
      <c r="ROR17" s="559"/>
      <c r="ROS17" s="559"/>
      <c r="ROT17" s="560"/>
      <c r="ROU17" s="559"/>
      <c r="ROV17" s="559"/>
      <c r="ROW17" s="559"/>
      <c r="ROX17" s="560"/>
      <c r="ROY17" s="560"/>
      <c r="ROZ17" s="561"/>
      <c r="RPA17" s="560"/>
      <c r="RPB17" s="767"/>
      <c r="RPC17" s="767"/>
      <c r="RPD17" s="767"/>
      <c r="RPE17" s="767"/>
      <c r="RPF17" s="767"/>
      <c r="RPG17" s="559"/>
      <c r="RPH17" s="559"/>
      <c r="RPI17" s="560"/>
      <c r="RPJ17" s="559"/>
      <c r="RPK17" s="559"/>
      <c r="RPL17" s="559"/>
      <c r="RPM17" s="560"/>
      <c r="RPN17" s="560"/>
      <c r="RPO17" s="561"/>
      <c r="RPP17" s="560"/>
      <c r="RPQ17" s="767"/>
      <c r="RPR17" s="767"/>
      <c r="RPS17" s="767"/>
      <c r="RPT17" s="767"/>
      <c r="RPU17" s="767"/>
      <c r="RPV17" s="559"/>
      <c r="RPW17" s="559"/>
      <c r="RPX17" s="560"/>
      <c r="RPY17" s="559"/>
      <c r="RPZ17" s="559"/>
      <c r="RQA17" s="559"/>
      <c r="RQB17" s="560"/>
      <c r="RQC17" s="560"/>
      <c r="RQD17" s="561"/>
      <c r="RQE17" s="560"/>
      <c r="RQF17" s="767"/>
      <c r="RQG17" s="767"/>
      <c r="RQH17" s="767"/>
      <c r="RQI17" s="767"/>
      <c r="RQJ17" s="767"/>
      <c r="RQK17" s="559"/>
      <c r="RQL17" s="559"/>
      <c r="RQM17" s="560"/>
      <c r="RQN17" s="559"/>
      <c r="RQO17" s="559"/>
      <c r="RQP17" s="559"/>
      <c r="RQQ17" s="560"/>
      <c r="RQR17" s="560"/>
      <c r="RQS17" s="561"/>
      <c r="RQT17" s="560"/>
      <c r="RQU17" s="767"/>
      <c r="RQV17" s="767"/>
      <c r="RQW17" s="767"/>
      <c r="RQX17" s="767"/>
      <c r="RQY17" s="767"/>
      <c r="RQZ17" s="559"/>
      <c r="RRA17" s="559"/>
      <c r="RRB17" s="560"/>
      <c r="RRC17" s="559"/>
      <c r="RRD17" s="559"/>
      <c r="RRE17" s="559"/>
      <c r="RRF17" s="560"/>
      <c r="RRG17" s="560"/>
      <c r="RRH17" s="561"/>
      <c r="RRI17" s="560"/>
      <c r="RRJ17" s="767"/>
      <c r="RRK17" s="767"/>
      <c r="RRL17" s="767"/>
      <c r="RRM17" s="767"/>
      <c r="RRN17" s="767"/>
      <c r="RRO17" s="559"/>
      <c r="RRP17" s="559"/>
      <c r="RRQ17" s="560"/>
      <c r="RRR17" s="559"/>
      <c r="RRS17" s="559"/>
      <c r="RRT17" s="559"/>
      <c r="RRU17" s="560"/>
      <c r="RRV17" s="560"/>
      <c r="RRW17" s="561"/>
      <c r="RRX17" s="560"/>
      <c r="RRY17" s="767"/>
      <c r="RRZ17" s="767"/>
      <c r="RSA17" s="767"/>
      <c r="RSB17" s="767"/>
      <c r="RSC17" s="767"/>
      <c r="RSD17" s="559"/>
      <c r="RSE17" s="559"/>
      <c r="RSF17" s="560"/>
      <c r="RSG17" s="559"/>
      <c r="RSH17" s="559"/>
      <c r="RSI17" s="559"/>
      <c r="RSJ17" s="560"/>
      <c r="RSK17" s="560"/>
      <c r="RSL17" s="561"/>
      <c r="RSM17" s="560"/>
      <c r="RSN17" s="767"/>
      <c r="RSO17" s="767"/>
      <c r="RSP17" s="767"/>
      <c r="RSQ17" s="767"/>
      <c r="RSR17" s="767"/>
      <c r="RSS17" s="559"/>
      <c r="RST17" s="559"/>
      <c r="RSU17" s="560"/>
      <c r="RSV17" s="559"/>
      <c r="RSW17" s="559"/>
      <c r="RSX17" s="559"/>
      <c r="RSY17" s="560"/>
      <c r="RSZ17" s="560"/>
      <c r="RTA17" s="561"/>
      <c r="RTB17" s="560"/>
      <c r="RTC17" s="767"/>
      <c r="RTD17" s="767"/>
      <c r="RTE17" s="767"/>
      <c r="RTF17" s="767"/>
      <c r="RTG17" s="767"/>
      <c r="RTH17" s="559"/>
      <c r="RTI17" s="559"/>
      <c r="RTJ17" s="560"/>
      <c r="RTK17" s="559"/>
      <c r="RTL17" s="559"/>
      <c r="RTM17" s="559"/>
      <c r="RTN17" s="560"/>
      <c r="RTO17" s="560"/>
      <c r="RTP17" s="561"/>
      <c r="RTQ17" s="560"/>
      <c r="RTR17" s="767"/>
      <c r="RTS17" s="767"/>
      <c r="RTT17" s="767"/>
      <c r="RTU17" s="767"/>
      <c r="RTV17" s="767"/>
      <c r="RTW17" s="559"/>
      <c r="RTX17" s="559"/>
      <c r="RTY17" s="560"/>
      <c r="RTZ17" s="559"/>
      <c r="RUA17" s="559"/>
      <c r="RUB17" s="559"/>
      <c r="RUC17" s="560"/>
      <c r="RUD17" s="560"/>
      <c r="RUE17" s="561"/>
      <c r="RUF17" s="560"/>
      <c r="RUG17" s="767"/>
      <c r="RUH17" s="767"/>
      <c r="RUI17" s="767"/>
      <c r="RUJ17" s="767"/>
      <c r="RUK17" s="767"/>
      <c r="RUL17" s="559"/>
      <c r="RUM17" s="559"/>
      <c r="RUN17" s="560"/>
      <c r="RUO17" s="559"/>
      <c r="RUP17" s="559"/>
      <c r="RUQ17" s="559"/>
      <c r="RUR17" s="560"/>
      <c r="RUS17" s="560"/>
      <c r="RUT17" s="561"/>
      <c r="RUU17" s="560"/>
      <c r="RUV17" s="767"/>
      <c r="RUW17" s="767"/>
      <c r="RUX17" s="767"/>
      <c r="RUY17" s="767"/>
      <c r="RUZ17" s="767"/>
      <c r="RVA17" s="559"/>
      <c r="RVB17" s="559"/>
      <c r="RVC17" s="560"/>
      <c r="RVD17" s="559"/>
      <c r="RVE17" s="559"/>
      <c r="RVF17" s="559"/>
      <c r="RVG17" s="560"/>
      <c r="RVH17" s="560"/>
      <c r="RVI17" s="561"/>
      <c r="RVJ17" s="560"/>
      <c r="RVK17" s="767"/>
      <c r="RVL17" s="767"/>
      <c r="RVM17" s="767"/>
      <c r="RVN17" s="767"/>
      <c r="RVO17" s="767"/>
      <c r="RVP17" s="559"/>
      <c r="RVQ17" s="559"/>
      <c r="RVR17" s="560"/>
      <c r="RVS17" s="559"/>
      <c r="RVT17" s="559"/>
      <c r="RVU17" s="559"/>
      <c r="RVV17" s="560"/>
      <c r="RVW17" s="560"/>
      <c r="RVX17" s="561"/>
      <c r="RVY17" s="560"/>
      <c r="RVZ17" s="767"/>
      <c r="RWA17" s="767"/>
      <c r="RWB17" s="767"/>
      <c r="RWC17" s="767"/>
      <c r="RWD17" s="767"/>
      <c r="RWE17" s="559"/>
      <c r="RWF17" s="559"/>
      <c r="RWG17" s="560"/>
      <c r="RWH17" s="559"/>
      <c r="RWI17" s="559"/>
      <c r="RWJ17" s="559"/>
      <c r="RWK17" s="560"/>
      <c r="RWL17" s="560"/>
      <c r="RWM17" s="561"/>
      <c r="RWN17" s="560"/>
      <c r="RWO17" s="767"/>
      <c r="RWP17" s="767"/>
      <c r="RWQ17" s="767"/>
      <c r="RWR17" s="767"/>
      <c r="RWS17" s="767"/>
      <c r="RWT17" s="559"/>
      <c r="RWU17" s="559"/>
      <c r="RWV17" s="560"/>
      <c r="RWW17" s="559"/>
      <c r="RWX17" s="559"/>
      <c r="RWY17" s="559"/>
      <c r="RWZ17" s="560"/>
      <c r="RXA17" s="560"/>
      <c r="RXB17" s="561"/>
      <c r="RXC17" s="560"/>
      <c r="RXD17" s="767"/>
      <c r="RXE17" s="767"/>
      <c r="RXF17" s="767"/>
      <c r="RXG17" s="767"/>
      <c r="RXH17" s="767"/>
      <c r="RXI17" s="559"/>
      <c r="RXJ17" s="559"/>
      <c r="RXK17" s="560"/>
      <c r="RXL17" s="559"/>
      <c r="RXM17" s="559"/>
      <c r="RXN17" s="559"/>
      <c r="RXO17" s="560"/>
      <c r="RXP17" s="560"/>
      <c r="RXQ17" s="561"/>
      <c r="RXR17" s="560"/>
      <c r="RXS17" s="767"/>
      <c r="RXT17" s="767"/>
      <c r="RXU17" s="767"/>
      <c r="RXV17" s="767"/>
      <c r="RXW17" s="767"/>
      <c r="RXX17" s="559"/>
      <c r="RXY17" s="559"/>
      <c r="RXZ17" s="560"/>
      <c r="RYA17" s="559"/>
      <c r="RYB17" s="559"/>
      <c r="RYC17" s="559"/>
      <c r="RYD17" s="560"/>
      <c r="RYE17" s="560"/>
      <c r="RYF17" s="561"/>
      <c r="RYG17" s="560"/>
      <c r="RYH17" s="767"/>
      <c r="RYI17" s="767"/>
      <c r="RYJ17" s="767"/>
      <c r="RYK17" s="767"/>
      <c r="RYL17" s="767"/>
      <c r="RYM17" s="559"/>
      <c r="RYN17" s="559"/>
      <c r="RYO17" s="560"/>
      <c r="RYP17" s="559"/>
      <c r="RYQ17" s="559"/>
      <c r="RYR17" s="559"/>
      <c r="RYS17" s="560"/>
      <c r="RYT17" s="560"/>
      <c r="RYU17" s="561"/>
      <c r="RYV17" s="560"/>
      <c r="RYW17" s="767"/>
      <c r="RYX17" s="767"/>
      <c r="RYY17" s="767"/>
      <c r="RYZ17" s="767"/>
      <c r="RZA17" s="767"/>
      <c r="RZB17" s="559"/>
      <c r="RZC17" s="559"/>
      <c r="RZD17" s="560"/>
      <c r="RZE17" s="559"/>
      <c r="RZF17" s="559"/>
      <c r="RZG17" s="559"/>
      <c r="RZH17" s="560"/>
      <c r="RZI17" s="560"/>
      <c r="RZJ17" s="561"/>
      <c r="RZK17" s="560"/>
      <c r="RZL17" s="767"/>
      <c r="RZM17" s="767"/>
      <c r="RZN17" s="767"/>
      <c r="RZO17" s="767"/>
      <c r="RZP17" s="767"/>
      <c r="RZQ17" s="559"/>
      <c r="RZR17" s="559"/>
      <c r="RZS17" s="560"/>
      <c r="RZT17" s="559"/>
      <c r="RZU17" s="559"/>
      <c r="RZV17" s="559"/>
      <c r="RZW17" s="560"/>
      <c r="RZX17" s="560"/>
      <c r="RZY17" s="561"/>
      <c r="RZZ17" s="560"/>
      <c r="SAA17" s="767"/>
      <c r="SAB17" s="767"/>
      <c r="SAC17" s="767"/>
      <c r="SAD17" s="767"/>
      <c r="SAE17" s="767"/>
      <c r="SAF17" s="559"/>
      <c r="SAG17" s="559"/>
      <c r="SAH17" s="560"/>
      <c r="SAI17" s="559"/>
      <c r="SAJ17" s="559"/>
      <c r="SAK17" s="559"/>
      <c r="SAL17" s="560"/>
      <c r="SAM17" s="560"/>
      <c r="SAN17" s="561"/>
      <c r="SAO17" s="560"/>
      <c r="SAP17" s="767"/>
      <c r="SAQ17" s="767"/>
      <c r="SAR17" s="767"/>
      <c r="SAS17" s="767"/>
      <c r="SAT17" s="767"/>
      <c r="SAU17" s="559"/>
      <c r="SAV17" s="559"/>
      <c r="SAW17" s="560"/>
      <c r="SAX17" s="559"/>
      <c r="SAY17" s="559"/>
      <c r="SAZ17" s="559"/>
      <c r="SBA17" s="560"/>
      <c r="SBB17" s="560"/>
      <c r="SBC17" s="561"/>
      <c r="SBD17" s="560"/>
      <c r="SBE17" s="767"/>
      <c r="SBF17" s="767"/>
      <c r="SBG17" s="767"/>
      <c r="SBH17" s="767"/>
      <c r="SBI17" s="767"/>
      <c r="SBJ17" s="559"/>
      <c r="SBK17" s="559"/>
      <c r="SBL17" s="560"/>
      <c r="SBM17" s="559"/>
      <c r="SBN17" s="559"/>
      <c r="SBO17" s="559"/>
      <c r="SBP17" s="560"/>
      <c r="SBQ17" s="560"/>
      <c r="SBR17" s="561"/>
      <c r="SBS17" s="560"/>
      <c r="SBT17" s="767"/>
      <c r="SBU17" s="767"/>
      <c r="SBV17" s="767"/>
      <c r="SBW17" s="767"/>
      <c r="SBX17" s="767"/>
      <c r="SBY17" s="559"/>
      <c r="SBZ17" s="559"/>
      <c r="SCA17" s="560"/>
      <c r="SCB17" s="559"/>
      <c r="SCC17" s="559"/>
      <c r="SCD17" s="559"/>
      <c r="SCE17" s="560"/>
      <c r="SCF17" s="560"/>
      <c r="SCG17" s="561"/>
      <c r="SCH17" s="560"/>
      <c r="SCI17" s="767"/>
      <c r="SCJ17" s="767"/>
      <c r="SCK17" s="767"/>
      <c r="SCL17" s="767"/>
      <c r="SCM17" s="767"/>
      <c r="SCN17" s="559"/>
      <c r="SCO17" s="559"/>
      <c r="SCP17" s="560"/>
      <c r="SCQ17" s="559"/>
      <c r="SCR17" s="559"/>
      <c r="SCS17" s="559"/>
      <c r="SCT17" s="560"/>
      <c r="SCU17" s="560"/>
      <c r="SCV17" s="561"/>
      <c r="SCW17" s="560"/>
      <c r="SCX17" s="767"/>
      <c r="SCY17" s="767"/>
      <c r="SCZ17" s="767"/>
      <c r="SDA17" s="767"/>
      <c r="SDB17" s="767"/>
      <c r="SDC17" s="559"/>
      <c r="SDD17" s="559"/>
      <c r="SDE17" s="560"/>
      <c r="SDF17" s="559"/>
      <c r="SDG17" s="559"/>
      <c r="SDH17" s="559"/>
      <c r="SDI17" s="560"/>
      <c r="SDJ17" s="560"/>
      <c r="SDK17" s="561"/>
      <c r="SDL17" s="560"/>
      <c r="SDM17" s="767"/>
      <c r="SDN17" s="767"/>
      <c r="SDO17" s="767"/>
      <c r="SDP17" s="767"/>
      <c r="SDQ17" s="767"/>
      <c r="SDR17" s="559"/>
      <c r="SDS17" s="559"/>
      <c r="SDT17" s="560"/>
      <c r="SDU17" s="559"/>
      <c r="SDV17" s="559"/>
      <c r="SDW17" s="559"/>
      <c r="SDX17" s="560"/>
      <c r="SDY17" s="560"/>
      <c r="SDZ17" s="561"/>
      <c r="SEA17" s="560"/>
      <c r="SEB17" s="767"/>
      <c r="SEC17" s="767"/>
      <c r="SED17" s="767"/>
      <c r="SEE17" s="767"/>
      <c r="SEF17" s="767"/>
      <c r="SEG17" s="559"/>
      <c r="SEH17" s="559"/>
      <c r="SEI17" s="560"/>
      <c r="SEJ17" s="559"/>
      <c r="SEK17" s="559"/>
      <c r="SEL17" s="559"/>
      <c r="SEM17" s="560"/>
      <c r="SEN17" s="560"/>
      <c r="SEO17" s="561"/>
      <c r="SEP17" s="560"/>
      <c r="SEQ17" s="767"/>
      <c r="SER17" s="767"/>
      <c r="SES17" s="767"/>
      <c r="SET17" s="767"/>
      <c r="SEU17" s="767"/>
      <c r="SEV17" s="559"/>
      <c r="SEW17" s="559"/>
      <c r="SEX17" s="560"/>
      <c r="SEY17" s="559"/>
      <c r="SEZ17" s="559"/>
      <c r="SFA17" s="559"/>
      <c r="SFB17" s="560"/>
      <c r="SFC17" s="560"/>
      <c r="SFD17" s="561"/>
      <c r="SFE17" s="560"/>
      <c r="SFF17" s="767"/>
      <c r="SFG17" s="767"/>
      <c r="SFH17" s="767"/>
      <c r="SFI17" s="767"/>
      <c r="SFJ17" s="767"/>
      <c r="SFK17" s="559"/>
      <c r="SFL17" s="559"/>
      <c r="SFM17" s="560"/>
      <c r="SFN17" s="559"/>
      <c r="SFO17" s="559"/>
      <c r="SFP17" s="559"/>
      <c r="SFQ17" s="560"/>
      <c r="SFR17" s="560"/>
      <c r="SFS17" s="561"/>
      <c r="SFT17" s="560"/>
      <c r="SFU17" s="767"/>
      <c r="SFV17" s="767"/>
      <c r="SFW17" s="767"/>
      <c r="SFX17" s="767"/>
      <c r="SFY17" s="767"/>
      <c r="SFZ17" s="559"/>
      <c r="SGA17" s="559"/>
      <c r="SGB17" s="560"/>
      <c r="SGC17" s="559"/>
      <c r="SGD17" s="559"/>
      <c r="SGE17" s="559"/>
      <c r="SGF17" s="560"/>
      <c r="SGG17" s="560"/>
      <c r="SGH17" s="561"/>
      <c r="SGI17" s="560"/>
      <c r="SGJ17" s="767"/>
      <c r="SGK17" s="767"/>
      <c r="SGL17" s="767"/>
      <c r="SGM17" s="767"/>
      <c r="SGN17" s="767"/>
      <c r="SGO17" s="559"/>
      <c r="SGP17" s="559"/>
      <c r="SGQ17" s="560"/>
      <c r="SGR17" s="559"/>
      <c r="SGS17" s="559"/>
      <c r="SGT17" s="559"/>
      <c r="SGU17" s="560"/>
      <c r="SGV17" s="560"/>
      <c r="SGW17" s="561"/>
      <c r="SGX17" s="560"/>
      <c r="SGY17" s="767"/>
      <c r="SGZ17" s="767"/>
      <c r="SHA17" s="767"/>
      <c r="SHB17" s="767"/>
      <c r="SHC17" s="767"/>
      <c r="SHD17" s="559"/>
      <c r="SHE17" s="559"/>
      <c r="SHF17" s="560"/>
      <c r="SHG17" s="559"/>
      <c r="SHH17" s="559"/>
      <c r="SHI17" s="559"/>
      <c r="SHJ17" s="560"/>
      <c r="SHK17" s="560"/>
      <c r="SHL17" s="561"/>
      <c r="SHM17" s="560"/>
      <c r="SHN17" s="767"/>
      <c r="SHO17" s="767"/>
      <c r="SHP17" s="767"/>
      <c r="SHQ17" s="767"/>
      <c r="SHR17" s="767"/>
      <c r="SHS17" s="559"/>
      <c r="SHT17" s="559"/>
      <c r="SHU17" s="560"/>
      <c r="SHV17" s="559"/>
      <c r="SHW17" s="559"/>
      <c r="SHX17" s="559"/>
      <c r="SHY17" s="560"/>
      <c r="SHZ17" s="560"/>
      <c r="SIA17" s="561"/>
      <c r="SIB17" s="560"/>
      <c r="SIC17" s="767"/>
      <c r="SID17" s="767"/>
      <c r="SIE17" s="767"/>
      <c r="SIF17" s="767"/>
      <c r="SIG17" s="767"/>
      <c r="SIH17" s="559"/>
      <c r="SII17" s="559"/>
      <c r="SIJ17" s="560"/>
      <c r="SIK17" s="559"/>
      <c r="SIL17" s="559"/>
      <c r="SIM17" s="559"/>
      <c r="SIN17" s="560"/>
      <c r="SIO17" s="560"/>
      <c r="SIP17" s="561"/>
      <c r="SIQ17" s="560"/>
      <c r="SIR17" s="767"/>
      <c r="SIS17" s="767"/>
      <c r="SIT17" s="767"/>
      <c r="SIU17" s="767"/>
      <c r="SIV17" s="767"/>
      <c r="SIW17" s="559"/>
      <c r="SIX17" s="559"/>
      <c r="SIY17" s="560"/>
      <c r="SIZ17" s="559"/>
      <c r="SJA17" s="559"/>
      <c r="SJB17" s="559"/>
      <c r="SJC17" s="560"/>
      <c r="SJD17" s="560"/>
      <c r="SJE17" s="561"/>
      <c r="SJF17" s="560"/>
      <c r="SJG17" s="767"/>
      <c r="SJH17" s="767"/>
      <c r="SJI17" s="767"/>
      <c r="SJJ17" s="767"/>
      <c r="SJK17" s="767"/>
      <c r="SJL17" s="559"/>
      <c r="SJM17" s="559"/>
      <c r="SJN17" s="560"/>
      <c r="SJO17" s="559"/>
      <c r="SJP17" s="559"/>
      <c r="SJQ17" s="559"/>
      <c r="SJR17" s="560"/>
      <c r="SJS17" s="560"/>
      <c r="SJT17" s="561"/>
      <c r="SJU17" s="560"/>
      <c r="SJV17" s="767"/>
      <c r="SJW17" s="767"/>
      <c r="SJX17" s="767"/>
      <c r="SJY17" s="767"/>
      <c r="SJZ17" s="767"/>
      <c r="SKA17" s="559"/>
      <c r="SKB17" s="559"/>
      <c r="SKC17" s="560"/>
      <c r="SKD17" s="559"/>
      <c r="SKE17" s="559"/>
      <c r="SKF17" s="559"/>
      <c r="SKG17" s="560"/>
      <c r="SKH17" s="560"/>
      <c r="SKI17" s="561"/>
      <c r="SKJ17" s="560"/>
      <c r="SKK17" s="767"/>
      <c r="SKL17" s="767"/>
      <c r="SKM17" s="767"/>
      <c r="SKN17" s="767"/>
      <c r="SKO17" s="767"/>
      <c r="SKP17" s="559"/>
      <c r="SKQ17" s="559"/>
      <c r="SKR17" s="560"/>
      <c r="SKS17" s="559"/>
      <c r="SKT17" s="559"/>
      <c r="SKU17" s="559"/>
      <c r="SKV17" s="560"/>
      <c r="SKW17" s="560"/>
      <c r="SKX17" s="561"/>
      <c r="SKY17" s="560"/>
      <c r="SKZ17" s="767"/>
      <c r="SLA17" s="767"/>
      <c r="SLB17" s="767"/>
      <c r="SLC17" s="767"/>
      <c r="SLD17" s="767"/>
      <c r="SLE17" s="559"/>
      <c r="SLF17" s="559"/>
      <c r="SLG17" s="560"/>
      <c r="SLH17" s="559"/>
      <c r="SLI17" s="559"/>
      <c r="SLJ17" s="559"/>
      <c r="SLK17" s="560"/>
      <c r="SLL17" s="560"/>
      <c r="SLM17" s="561"/>
      <c r="SLN17" s="560"/>
      <c r="SLO17" s="767"/>
      <c r="SLP17" s="767"/>
      <c r="SLQ17" s="767"/>
      <c r="SLR17" s="767"/>
      <c r="SLS17" s="767"/>
      <c r="SLT17" s="559"/>
      <c r="SLU17" s="559"/>
      <c r="SLV17" s="560"/>
      <c r="SLW17" s="559"/>
      <c r="SLX17" s="559"/>
      <c r="SLY17" s="559"/>
      <c r="SLZ17" s="560"/>
      <c r="SMA17" s="560"/>
      <c r="SMB17" s="561"/>
      <c r="SMC17" s="560"/>
      <c r="SMD17" s="767"/>
      <c r="SME17" s="767"/>
      <c r="SMF17" s="767"/>
      <c r="SMG17" s="767"/>
      <c r="SMH17" s="767"/>
      <c r="SMI17" s="559"/>
      <c r="SMJ17" s="559"/>
      <c r="SMK17" s="560"/>
      <c r="SML17" s="559"/>
      <c r="SMM17" s="559"/>
      <c r="SMN17" s="559"/>
      <c r="SMO17" s="560"/>
      <c r="SMP17" s="560"/>
      <c r="SMQ17" s="561"/>
      <c r="SMR17" s="560"/>
      <c r="SMS17" s="767"/>
      <c r="SMT17" s="767"/>
      <c r="SMU17" s="767"/>
      <c r="SMV17" s="767"/>
      <c r="SMW17" s="767"/>
      <c r="SMX17" s="559"/>
      <c r="SMY17" s="559"/>
      <c r="SMZ17" s="560"/>
      <c r="SNA17" s="559"/>
      <c r="SNB17" s="559"/>
      <c r="SNC17" s="559"/>
      <c r="SND17" s="560"/>
      <c r="SNE17" s="560"/>
      <c r="SNF17" s="561"/>
      <c r="SNG17" s="560"/>
      <c r="SNH17" s="767"/>
      <c r="SNI17" s="767"/>
      <c r="SNJ17" s="767"/>
      <c r="SNK17" s="767"/>
      <c r="SNL17" s="767"/>
      <c r="SNM17" s="559"/>
      <c r="SNN17" s="559"/>
      <c r="SNO17" s="560"/>
      <c r="SNP17" s="559"/>
      <c r="SNQ17" s="559"/>
      <c r="SNR17" s="559"/>
      <c r="SNS17" s="560"/>
      <c r="SNT17" s="560"/>
      <c r="SNU17" s="561"/>
      <c r="SNV17" s="560"/>
      <c r="SNW17" s="767"/>
      <c r="SNX17" s="767"/>
      <c r="SNY17" s="767"/>
      <c r="SNZ17" s="767"/>
      <c r="SOA17" s="767"/>
      <c r="SOB17" s="559"/>
      <c r="SOC17" s="559"/>
      <c r="SOD17" s="560"/>
      <c r="SOE17" s="559"/>
      <c r="SOF17" s="559"/>
      <c r="SOG17" s="559"/>
      <c r="SOH17" s="560"/>
      <c r="SOI17" s="560"/>
      <c r="SOJ17" s="561"/>
      <c r="SOK17" s="560"/>
      <c r="SOL17" s="767"/>
      <c r="SOM17" s="767"/>
      <c r="SON17" s="767"/>
      <c r="SOO17" s="767"/>
      <c r="SOP17" s="767"/>
      <c r="SOQ17" s="559"/>
      <c r="SOR17" s="559"/>
      <c r="SOS17" s="560"/>
      <c r="SOT17" s="559"/>
      <c r="SOU17" s="559"/>
      <c r="SOV17" s="559"/>
      <c r="SOW17" s="560"/>
      <c r="SOX17" s="560"/>
      <c r="SOY17" s="561"/>
      <c r="SOZ17" s="560"/>
      <c r="SPA17" s="767"/>
      <c r="SPB17" s="767"/>
      <c r="SPC17" s="767"/>
      <c r="SPD17" s="767"/>
      <c r="SPE17" s="767"/>
      <c r="SPF17" s="559"/>
      <c r="SPG17" s="559"/>
      <c r="SPH17" s="560"/>
      <c r="SPI17" s="559"/>
      <c r="SPJ17" s="559"/>
      <c r="SPK17" s="559"/>
      <c r="SPL17" s="560"/>
      <c r="SPM17" s="560"/>
      <c r="SPN17" s="561"/>
      <c r="SPO17" s="560"/>
      <c r="SPP17" s="767"/>
      <c r="SPQ17" s="767"/>
      <c r="SPR17" s="767"/>
      <c r="SPS17" s="767"/>
      <c r="SPT17" s="767"/>
      <c r="SPU17" s="559"/>
      <c r="SPV17" s="559"/>
      <c r="SPW17" s="560"/>
      <c r="SPX17" s="559"/>
      <c r="SPY17" s="559"/>
      <c r="SPZ17" s="559"/>
      <c r="SQA17" s="560"/>
      <c r="SQB17" s="560"/>
      <c r="SQC17" s="561"/>
      <c r="SQD17" s="560"/>
      <c r="SQE17" s="767"/>
      <c r="SQF17" s="767"/>
      <c r="SQG17" s="767"/>
      <c r="SQH17" s="767"/>
      <c r="SQI17" s="767"/>
      <c r="SQJ17" s="559"/>
      <c r="SQK17" s="559"/>
      <c r="SQL17" s="560"/>
      <c r="SQM17" s="559"/>
      <c r="SQN17" s="559"/>
      <c r="SQO17" s="559"/>
      <c r="SQP17" s="560"/>
      <c r="SQQ17" s="560"/>
      <c r="SQR17" s="561"/>
      <c r="SQS17" s="560"/>
      <c r="SQT17" s="767"/>
      <c r="SQU17" s="767"/>
      <c r="SQV17" s="767"/>
      <c r="SQW17" s="767"/>
      <c r="SQX17" s="767"/>
      <c r="SQY17" s="559"/>
      <c r="SQZ17" s="559"/>
      <c r="SRA17" s="560"/>
      <c r="SRB17" s="559"/>
      <c r="SRC17" s="559"/>
      <c r="SRD17" s="559"/>
      <c r="SRE17" s="560"/>
      <c r="SRF17" s="560"/>
      <c r="SRG17" s="561"/>
      <c r="SRH17" s="560"/>
      <c r="SRI17" s="767"/>
      <c r="SRJ17" s="767"/>
      <c r="SRK17" s="767"/>
      <c r="SRL17" s="767"/>
      <c r="SRM17" s="767"/>
      <c r="SRN17" s="559"/>
      <c r="SRO17" s="559"/>
      <c r="SRP17" s="560"/>
      <c r="SRQ17" s="559"/>
      <c r="SRR17" s="559"/>
      <c r="SRS17" s="559"/>
      <c r="SRT17" s="560"/>
      <c r="SRU17" s="560"/>
      <c r="SRV17" s="561"/>
      <c r="SRW17" s="560"/>
      <c r="SRX17" s="767"/>
      <c r="SRY17" s="767"/>
      <c r="SRZ17" s="767"/>
      <c r="SSA17" s="767"/>
      <c r="SSB17" s="767"/>
      <c r="SSC17" s="559"/>
      <c r="SSD17" s="559"/>
      <c r="SSE17" s="560"/>
      <c r="SSF17" s="559"/>
      <c r="SSG17" s="559"/>
      <c r="SSH17" s="559"/>
      <c r="SSI17" s="560"/>
      <c r="SSJ17" s="560"/>
      <c r="SSK17" s="561"/>
      <c r="SSL17" s="560"/>
      <c r="SSM17" s="767"/>
      <c r="SSN17" s="767"/>
      <c r="SSO17" s="767"/>
      <c r="SSP17" s="767"/>
      <c r="SSQ17" s="767"/>
      <c r="SSR17" s="559"/>
      <c r="SSS17" s="559"/>
      <c r="SST17" s="560"/>
      <c r="SSU17" s="559"/>
      <c r="SSV17" s="559"/>
      <c r="SSW17" s="559"/>
      <c r="SSX17" s="560"/>
      <c r="SSY17" s="560"/>
      <c r="SSZ17" s="561"/>
      <c r="STA17" s="560"/>
      <c r="STB17" s="767"/>
      <c r="STC17" s="767"/>
      <c r="STD17" s="767"/>
      <c r="STE17" s="767"/>
      <c r="STF17" s="767"/>
      <c r="STG17" s="559"/>
      <c r="STH17" s="559"/>
      <c r="STI17" s="560"/>
      <c r="STJ17" s="559"/>
      <c r="STK17" s="559"/>
      <c r="STL17" s="559"/>
      <c r="STM17" s="560"/>
      <c r="STN17" s="560"/>
      <c r="STO17" s="561"/>
      <c r="STP17" s="560"/>
      <c r="STQ17" s="767"/>
      <c r="STR17" s="767"/>
      <c r="STS17" s="767"/>
      <c r="STT17" s="767"/>
      <c r="STU17" s="767"/>
      <c r="STV17" s="559"/>
      <c r="STW17" s="559"/>
      <c r="STX17" s="560"/>
      <c r="STY17" s="559"/>
      <c r="STZ17" s="559"/>
      <c r="SUA17" s="559"/>
      <c r="SUB17" s="560"/>
      <c r="SUC17" s="560"/>
      <c r="SUD17" s="561"/>
      <c r="SUE17" s="560"/>
      <c r="SUF17" s="767"/>
      <c r="SUG17" s="767"/>
      <c r="SUH17" s="767"/>
      <c r="SUI17" s="767"/>
      <c r="SUJ17" s="767"/>
      <c r="SUK17" s="559"/>
      <c r="SUL17" s="559"/>
      <c r="SUM17" s="560"/>
      <c r="SUN17" s="559"/>
      <c r="SUO17" s="559"/>
      <c r="SUP17" s="559"/>
      <c r="SUQ17" s="560"/>
      <c r="SUR17" s="560"/>
      <c r="SUS17" s="561"/>
      <c r="SUT17" s="560"/>
      <c r="SUU17" s="767"/>
      <c r="SUV17" s="767"/>
      <c r="SUW17" s="767"/>
      <c r="SUX17" s="767"/>
      <c r="SUY17" s="767"/>
      <c r="SUZ17" s="559"/>
      <c r="SVA17" s="559"/>
      <c r="SVB17" s="560"/>
      <c r="SVC17" s="559"/>
      <c r="SVD17" s="559"/>
      <c r="SVE17" s="559"/>
      <c r="SVF17" s="560"/>
      <c r="SVG17" s="560"/>
      <c r="SVH17" s="561"/>
      <c r="SVI17" s="560"/>
      <c r="SVJ17" s="767"/>
      <c r="SVK17" s="767"/>
      <c r="SVL17" s="767"/>
      <c r="SVM17" s="767"/>
      <c r="SVN17" s="767"/>
      <c r="SVO17" s="559"/>
      <c r="SVP17" s="559"/>
      <c r="SVQ17" s="560"/>
      <c r="SVR17" s="559"/>
      <c r="SVS17" s="559"/>
      <c r="SVT17" s="559"/>
      <c r="SVU17" s="560"/>
      <c r="SVV17" s="560"/>
      <c r="SVW17" s="561"/>
      <c r="SVX17" s="560"/>
      <c r="SVY17" s="767"/>
      <c r="SVZ17" s="767"/>
      <c r="SWA17" s="767"/>
      <c r="SWB17" s="767"/>
      <c r="SWC17" s="767"/>
      <c r="SWD17" s="559"/>
      <c r="SWE17" s="559"/>
      <c r="SWF17" s="560"/>
      <c r="SWG17" s="559"/>
      <c r="SWH17" s="559"/>
      <c r="SWI17" s="559"/>
      <c r="SWJ17" s="560"/>
      <c r="SWK17" s="560"/>
      <c r="SWL17" s="561"/>
      <c r="SWM17" s="560"/>
      <c r="SWN17" s="767"/>
      <c r="SWO17" s="767"/>
      <c r="SWP17" s="767"/>
      <c r="SWQ17" s="767"/>
      <c r="SWR17" s="767"/>
      <c r="SWS17" s="559"/>
      <c r="SWT17" s="559"/>
      <c r="SWU17" s="560"/>
      <c r="SWV17" s="559"/>
      <c r="SWW17" s="559"/>
      <c r="SWX17" s="559"/>
      <c r="SWY17" s="560"/>
      <c r="SWZ17" s="560"/>
      <c r="SXA17" s="561"/>
      <c r="SXB17" s="560"/>
      <c r="SXC17" s="767"/>
      <c r="SXD17" s="767"/>
      <c r="SXE17" s="767"/>
      <c r="SXF17" s="767"/>
      <c r="SXG17" s="767"/>
      <c r="SXH17" s="559"/>
      <c r="SXI17" s="559"/>
      <c r="SXJ17" s="560"/>
      <c r="SXK17" s="559"/>
      <c r="SXL17" s="559"/>
      <c r="SXM17" s="559"/>
      <c r="SXN17" s="560"/>
      <c r="SXO17" s="560"/>
      <c r="SXP17" s="561"/>
      <c r="SXQ17" s="560"/>
      <c r="SXR17" s="767"/>
      <c r="SXS17" s="767"/>
      <c r="SXT17" s="767"/>
      <c r="SXU17" s="767"/>
      <c r="SXV17" s="767"/>
      <c r="SXW17" s="559"/>
      <c r="SXX17" s="559"/>
      <c r="SXY17" s="560"/>
      <c r="SXZ17" s="559"/>
      <c r="SYA17" s="559"/>
      <c r="SYB17" s="559"/>
      <c r="SYC17" s="560"/>
      <c r="SYD17" s="560"/>
      <c r="SYE17" s="561"/>
      <c r="SYF17" s="560"/>
      <c r="SYG17" s="767"/>
      <c r="SYH17" s="767"/>
      <c r="SYI17" s="767"/>
      <c r="SYJ17" s="767"/>
      <c r="SYK17" s="767"/>
      <c r="SYL17" s="559"/>
      <c r="SYM17" s="559"/>
      <c r="SYN17" s="560"/>
      <c r="SYO17" s="559"/>
      <c r="SYP17" s="559"/>
      <c r="SYQ17" s="559"/>
      <c r="SYR17" s="560"/>
      <c r="SYS17" s="560"/>
      <c r="SYT17" s="561"/>
      <c r="SYU17" s="560"/>
      <c r="SYV17" s="767"/>
      <c r="SYW17" s="767"/>
      <c r="SYX17" s="767"/>
      <c r="SYY17" s="767"/>
      <c r="SYZ17" s="767"/>
      <c r="SZA17" s="559"/>
      <c r="SZB17" s="559"/>
      <c r="SZC17" s="560"/>
      <c r="SZD17" s="559"/>
      <c r="SZE17" s="559"/>
      <c r="SZF17" s="559"/>
      <c r="SZG17" s="560"/>
      <c r="SZH17" s="560"/>
      <c r="SZI17" s="561"/>
      <c r="SZJ17" s="560"/>
      <c r="SZK17" s="767"/>
      <c r="SZL17" s="767"/>
      <c r="SZM17" s="767"/>
      <c r="SZN17" s="767"/>
      <c r="SZO17" s="767"/>
      <c r="SZP17" s="559"/>
      <c r="SZQ17" s="559"/>
      <c r="SZR17" s="560"/>
      <c r="SZS17" s="559"/>
      <c r="SZT17" s="559"/>
      <c r="SZU17" s="559"/>
      <c r="SZV17" s="560"/>
      <c r="SZW17" s="560"/>
      <c r="SZX17" s="561"/>
      <c r="SZY17" s="560"/>
      <c r="SZZ17" s="767"/>
      <c r="TAA17" s="767"/>
      <c r="TAB17" s="767"/>
      <c r="TAC17" s="767"/>
      <c r="TAD17" s="767"/>
      <c r="TAE17" s="559"/>
      <c r="TAF17" s="559"/>
      <c r="TAG17" s="560"/>
      <c r="TAH17" s="559"/>
      <c r="TAI17" s="559"/>
      <c r="TAJ17" s="559"/>
      <c r="TAK17" s="560"/>
      <c r="TAL17" s="560"/>
      <c r="TAM17" s="561"/>
      <c r="TAN17" s="560"/>
      <c r="TAO17" s="767"/>
      <c r="TAP17" s="767"/>
      <c r="TAQ17" s="767"/>
      <c r="TAR17" s="767"/>
      <c r="TAS17" s="767"/>
      <c r="TAT17" s="559"/>
      <c r="TAU17" s="559"/>
      <c r="TAV17" s="560"/>
      <c r="TAW17" s="559"/>
      <c r="TAX17" s="559"/>
      <c r="TAY17" s="559"/>
      <c r="TAZ17" s="560"/>
      <c r="TBA17" s="560"/>
      <c r="TBB17" s="561"/>
      <c r="TBC17" s="560"/>
      <c r="TBD17" s="767"/>
      <c r="TBE17" s="767"/>
      <c r="TBF17" s="767"/>
      <c r="TBG17" s="767"/>
      <c r="TBH17" s="767"/>
      <c r="TBI17" s="559"/>
      <c r="TBJ17" s="559"/>
      <c r="TBK17" s="560"/>
      <c r="TBL17" s="559"/>
      <c r="TBM17" s="559"/>
      <c r="TBN17" s="559"/>
      <c r="TBO17" s="560"/>
      <c r="TBP17" s="560"/>
      <c r="TBQ17" s="561"/>
      <c r="TBR17" s="560"/>
      <c r="TBS17" s="767"/>
      <c r="TBT17" s="767"/>
      <c r="TBU17" s="767"/>
      <c r="TBV17" s="767"/>
      <c r="TBW17" s="767"/>
      <c r="TBX17" s="559"/>
      <c r="TBY17" s="559"/>
      <c r="TBZ17" s="560"/>
      <c r="TCA17" s="559"/>
      <c r="TCB17" s="559"/>
      <c r="TCC17" s="559"/>
      <c r="TCD17" s="560"/>
      <c r="TCE17" s="560"/>
      <c r="TCF17" s="561"/>
      <c r="TCG17" s="560"/>
      <c r="TCH17" s="767"/>
      <c r="TCI17" s="767"/>
      <c r="TCJ17" s="767"/>
      <c r="TCK17" s="767"/>
      <c r="TCL17" s="767"/>
      <c r="TCM17" s="559"/>
      <c r="TCN17" s="559"/>
      <c r="TCO17" s="560"/>
      <c r="TCP17" s="559"/>
      <c r="TCQ17" s="559"/>
      <c r="TCR17" s="559"/>
      <c r="TCS17" s="560"/>
      <c r="TCT17" s="560"/>
      <c r="TCU17" s="561"/>
      <c r="TCV17" s="560"/>
      <c r="TCW17" s="767"/>
      <c r="TCX17" s="767"/>
      <c r="TCY17" s="767"/>
      <c r="TCZ17" s="767"/>
      <c r="TDA17" s="767"/>
      <c r="TDB17" s="559"/>
      <c r="TDC17" s="559"/>
      <c r="TDD17" s="560"/>
      <c r="TDE17" s="559"/>
      <c r="TDF17" s="559"/>
      <c r="TDG17" s="559"/>
      <c r="TDH17" s="560"/>
      <c r="TDI17" s="560"/>
      <c r="TDJ17" s="561"/>
      <c r="TDK17" s="560"/>
      <c r="TDL17" s="767"/>
      <c r="TDM17" s="767"/>
      <c r="TDN17" s="767"/>
      <c r="TDO17" s="767"/>
      <c r="TDP17" s="767"/>
      <c r="TDQ17" s="559"/>
      <c r="TDR17" s="559"/>
      <c r="TDS17" s="560"/>
      <c r="TDT17" s="559"/>
      <c r="TDU17" s="559"/>
      <c r="TDV17" s="559"/>
      <c r="TDW17" s="560"/>
      <c r="TDX17" s="560"/>
      <c r="TDY17" s="561"/>
      <c r="TDZ17" s="560"/>
      <c r="TEA17" s="767"/>
      <c r="TEB17" s="767"/>
      <c r="TEC17" s="767"/>
      <c r="TED17" s="767"/>
      <c r="TEE17" s="767"/>
      <c r="TEF17" s="559"/>
      <c r="TEG17" s="559"/>
      <c r="TEH17" s="560"/>
      <c r="TEI17" s="559"/>
      <c r="TEJ17" s="559"/>
      <c r="TEK17" s="559"/>
      <c r="TEL17" s="560"/>
      <c r="TEM17" s="560"/>
      <c r="TEN17" s="561"/>
      <c r="TEO17" s="560"/>
      <c r="TEP17" s="767"/>
      <c r="TEQ17" s="767"/>
      <c r="TER17" s="767"/>
      <c r="TES17" s="767"/>
      <c r="TET17" s="767"/>
      <c r="TEU17" s="559"/>
      <c r="TEV17" s="559"/>
      <c r="TEW17" s="560"/>
      <c r="TEX17" s="559"/>
      <c r="TEY17" s="559"/>
      <c r="TEZ17" s="559"/>
      <c r="TFA17" s="560"/>
      <c r="TFB17" s="560"/>
      <c r="TFC17" s="561"/>
      <c r="TFD17" s="560"/>
      <c r="TFE17" s="767"/>
      <c r="TFF17" s="767"/>
      <c r="TFG17" s="767"/>
      <c r="TFH17" s="767"/>
      <c r="TFI17" s="767"/>
      <c r="TFJ17" s="559"/>
      <c r="TFK17" s="559"/>
      <c r="TFL17" s="560"/>
      <c r="TFM17" s="559"/>
      <c r="TFN17" s="559"/>
      <c r="TFO17" s="559"/>
      <c r="TFP17" s="560"/>
      <c r="TFQ17" s="560"/>
      <c r="TFR17" s="561"/>
      <c r="TFS17" s="560"/>
      <c r="TFT17" s="767"/>
      <c r="TFU17" s="767"/>
      <c r="TFV17" s="767"/>
      <c r="TFW17" s="767"/>
      <c r="TFX17" s="767"/>
      <c r="TFY17" s="559"/>
      <c r="TFZ17" s="559"/>
      <c r="TGA17" s="560"/>
      <c r="TGB17" s="559"/>
      <c r="TGC17" s="559"/>
      <c r="TGD17" s="559"/>
      <c r="TGE17" s="560"/>
      <c r="TGF17" s="560"/>
      <c r="TGG17" s="561"/>
      <c r="TGH17" s="560"/>
      <c r="TGI17" s="767"/>
      <c r="TGJ17" s="767"/>
      <c r="TGK17" s="767"/>
      <c r="TGL17" s="767"/>
      <c r="TGM17" s="767"/>
      <c r="TGN17" s="559"/>
      <c r="TGO17" s="559"/>
      <c r="TGP17" s="560"/>
      <c r="TGQ17" s="559"/>
      <c r="TGR17" s="559"/>
      <c r="TGS17" s="559"/>
      <c r="TGT17" s="560"/>
      <c r="TGU17" s="560"/>
      <c r="TGV17" s="561"/>
      <c r="TGW17" s="560"/>
      <c r="TGX17" s="767"/>
      <c r="TGY17" s="767"/>
      <c r="TGZ17" s="767"/>
      <c r="THA17" s="767"/>
      <c r="THB17" s="767"/>
      <c r="THC17" s="559"/>
      <c r="THD17" s="559"/>
      <c r="THE17" s="560"/>
      <c r="THF17" s="559"/>
      <c r="THG17" s="559"/>
      <c r="THH17" s="559"/>
      <c r="THI17" s="560"/>
      <c r="THJ17" s="560"/>
      <c r="THK17" s="561"/>
      <c r="THL17" s="560"/>
      <c r="THM17" s="767"/>
      <c r="THN17" s="767"/>
      <c r="THO17" s="767"/>
      <c r="THP17" s="767"/>
      <c r="THQ17" s="767"/>
      <c r="THR17" s="559"/>
      <c r="THS17" s="559"/>
      <c r="THT17" s="560"/>
      <c r="THU17" s="559"/>
      <c r="THV17" s="559"/>
      <c r="THW17" s="559"/>
      <c r="THX17" s="560"/>
      <c r="THY17" s="560"/>
      <c r="THZ17" s="561"/>
      <c r="TIA17" s="560"/>
      <c r="TIB17" s="767"/>
      <c r="TIC17" s="767"/>
      <c r="TID17" s="767"/>
      <c r="TIE17" s="767"/>
      <c r="TIF17" s="767"/>
      <c r="TIG17" s="559"/>
      <c r="TIH17" s="559"/>
      <c r="TII17" s="560"/>
      <c r="TIJ17" s="559"/>
      <c r="TIK17" s="559"/>
      <c r="TIL17" s="559"/>
      <c r="TIM17" s="560"/>
      <c r="TIN17" s="560"/>
      <c r="TIO17" s="561"/>
      <c r="TIP17" s="560"/>
      <c r="TIQ17" s="767"/>
      <c r="TIR17" s="767"/>
      <c r="TIS17" s="767"/>
      <c r="TIT17" s="767"/>
      <c r="TIU17" s="767"/>
      <c r="TIV17" s="559"/>
      <c r="TIW17" s="559"/>
      <c r="TIX17" s="560"/>
      <c r="TIY17" s="559"/>
      <c r="TIZ17" s="559"/>
      <c r="TJA17" s="559"/>
      <c r="TJB17" s="560"/>
      <c r="TJC17" s="560"/>
      <c r="TJD17" s="561"/>
      <c r="TJE17" s="560"/>
      <c r="TJF17" s="767"/>
      <c r="TJG17" s="767"/>
      <c r="TJH17" s="767"/>
      <c r="TJI17" s="767"/>
      <c r="TJJ17" s="767"/>
      <c r="TJK17" s="559"/>
      <c r="TJL17" s="559"/>
      <c r="TJM17" s="560"/>
      <c r="TJN17" s="559"/>
      <c r="TJO17" s="559"/>
      <c r="TJP17" s="559"/>
      <c r="TJQ17" s="560"/>
      <c r="TJR17" s="560"/>
      <c r="TJS17" s="561"/>
      <c r="TJT17" s="560"/>
      <c r="TJU17" s="767"/>
      <c r="TJV17" s="767"/>
      <c r="TJW17" s="767"/>
      <c r="TJX17" s="767"/>
      <c r="TJY17" s="767"/>
      <c r="TJZ17" s="559"/>
      <c r="TKA17" s="559"/>
      <c r="TKB17" s="560"/>
      <c r="TKC17" s="559"/>
      <c r="TKD17" s="559"/>
      <c r="TKE17" s="559"/>
      <c r="TKF17" s="560"/>
      <c r="TKG17" s="560"/>
      <c r="TKH17" s="561"/>
      <c r="TKI17" s="560"/>
      <c r="TKJ17" s="767"/>
      <c r="TKK17" s="767"/>
      <c r="TKL17" s="767"/>
      <c r="TKM17" s="767"/>
      <c r="TKN17" s="767"/>
      <c r="TKO17" s="559"/>
      <c r="TKP17" s="559"/>
      <c r="TKQ17" s="560"/>
      <c r="TKR17" s="559"/>
      <c r="TKS17" s="559"/>
      <c r="TKT17" s="559"/>
      <c r="TKU17" s="560"/>
      <c r="TKV17" s="560"/>
      <c r="TKW17" s="561"/>
      <c r="TKX17" s="560"/>
      <c r="TKY17" s="767"/>
      <c r="TKZ17" s="767"/>
      <c r="TLA17" s="767"/>
      <c r="TLB17" s="767"/>
      <c r="TLC17" s="767"/>
      <c r="TLD17" s="559"/>
      <c r="TLE17" s="559"/>
      <c r="TLF17" s="560"/>
      <c r="TLG17" s="559"/>
      <c r="TLH17" s="559"/>
      <c r="TLI17" s="559"/>
      <c r="TLJ17" s="560"/>
      <c r="TLK17" s="560"/>
      <c r="TLL17" s="561"/>
      <c r="TLM17" s="560"/>
      <c r="TLN17" s="767"/>
      <c r="TLO17" s="767"/>
      <c r="TLP17" s="767"/>
      <c r="TLQ17" s="767"/>
      <c r="TLR17" s="767"/>
      <c r="TLS17" s="559"/>
      <c r="TLT17" s="559"/>
      <c r="TLU17" s="560"/>
      <c r="TLV17" s="559"/>
      <c r="TLW17" s="559"/>
      <c r="TLX17" s="559"/>
      <c r="TLY17" s="560"/>
      <c r="TLZ17" s="560"/>
      <c r="TMA17" s="561"/>
      <c r="TMB17" s="560"/>
      <c r="TMC17" s="767"/>
      <c r="TMD17" s="767"/>
      <c r="TME17" s="767"/>
      <c r="TMF17" s="767"/>
      <c r="TMG17" s="767"/>
      <c r="TMH17" s="559"/>
      <c r="TMI17" s="559"/>
      <c r="TMJ17" s="560"/>
      <c r="TMK17" s="559"/>
      <c r="TML17" s="559"/>
      <c r="TMM17" s="559"/>
      <c r="TMN17" s="560"/>
      <c r="TMO17" s="560"/>
      <c r="TMP17" s="561"/>
      <c r="TMQ17" s="560"/>
      <c r="TMR17" s="767"/>
      <c r="TMS17" s="767"/>
      <c r="TMT17" s="767"/>
      <c r="TMU17" s="767"/>
      <c r="TMV17" s="767"/>
      <c r="TMW17" s="559"/>
      <c r="TMX17" s="559"/>
      <c r="TMY17" s="560"/>
      <c r="TMZ17" s="559"/>
      <c r="TNA17" s="559"/>
      <c r="TNB17" s="559"/>
      <c r="TNC17" s="560"/>
      <c r="TND17" s="560"/>
      <c r="TNE17" s="561"/>
      <c r="TNF17" s="560"/>
      <c r="TNG17" s="767"/>
      <c r="TNH17" s="767"/>
      <c r="TNI17" s="767"/>
      <c r="TNJ17" s="767"/>
      <c r="TNK17" s="767"/>
      <c r="TNL17" s="559"/>
      <c r="TNM17" s="559"/>
      <c r="TNN17" s="560"/>
      <c r="TNO17" s="559"/>
      <c r="TNP17" s="559"/>
      <c r="TNQ17" s="559"/>
      <c r="TNR17" s="560"/>
      <c r="TNS17" s="560"/>
      <c r="TNT17" s="561"/>
      <c r="TNU17" s="560"/>
      <c r="TNV17" s="767"/>
      <c r="TNW17" s="767"/>
      <c r="TNX17" s="767"/>
      <c r="TNY17" s="767"/>
      <c r="TNZ17" s="767"/>
      <c r="TOA17" s="559"/>
      <c r="TOB17" s="559"/>
      <c r="TOC17" s="560"/>
      <c r="TOD17" s="559"/>
      <c r="TOE17" s="559"/>
      <c r="TOF17" s="559"/>
      <c r="TOG17" s="560"/>
      <c r="TOH17" s="560"/>
      <c r="TOI17" s="561"/>
      <c r="TOJ17" s="560"/>
      <c r="TOK17" s="767"/>
      <c r="TOL17" s="767"/>
      <c r="TOM17" s="767"/>
      <c r="TON17" s="767"/>
      <c r="TOO17" s="767"/>
      <c r="TOP17" s="559"/>
      <c r="TOQ17" s="559"/>
      <c r="TOR17" s="560"/>
      <c r="TOS17" s="559"/>
      <c r="TOT17" s="559"/>
      <c r="TOU17" s="559"/>
      <c r="TOV17" s="560"/>
      <c r="TOW17" s="560"/>
      <c r="TOX17" s="561"/>
      <c r="TOY17" s="560"/>
      <c r="TOZ17" s="767"/>
      <c r="TPA17" s="767"/>
      <c r="TPB17" s="767"/>
      <c r="TPC17" s="767"/>
      <c r="TPD17" s="767"/>
      <c r="TPE17" s="559"/>
      <c r="TPF17" s="559"/>
      <c r="TPG17" s="560"/>
      <c r="TPH17" s="559"/>
      <c r="TPI17" s="559"/>
      <c r="TPJ17" s="559"/>
      <c r="TPK17" s="560"/>
      <c r="TPL17" s="560"/>
      <c r="TPM17" s="561"/>
      <c r="TPN17" s="560"/>
      <c r="TPO17" s="767"/>
      <c r="TPP17" s="767"/>
      <c r="TPQ17" s="767"/>
      <c r="TPR17" s="767"/>
      <c r="TPS17" s="767"/>
      <c r="TPT17" s="559"/>
      <c r="TPU17" s="559"/>
      <c r="TPV17" s="560"/>
      <c r="TPW17" s="559"/>
      <c r="TPX17" s="559"/>
      <c r="TPY17" s="559"/>
      <c r="TPZ17" s="560"/>
      <c r="TQA17" s="560"/>
      <c r="TQB17" s="561"/>
      <c r="TQC17" s="560"/>
      <c r="TQD17" s="767"/>
      <c r="TQE17" s="767"/>
      <c r="TQF17" s="767"/>
      <c r="TQG17" s="767"/>
      <c r="TQH17" s="767"/>
      <c r="TQI17" s="559"/>
      <c r="TQJ17" s="559"/>
      <c r="TQK17" s="560"/>
      <c r="TQL17" s="559"/>
      <c r="TQM17" s="559"/>
      <c r="TQN17" s="559"/>
      <c r="TQO17" s="560"/>
      <c r="TQP17" s="560"/>
      <c r="TQQ17" s="561"/>
      <c r="TQR17" s="560"/>
      <c r="TQS17" s="767"/>
      <c r="TQT17" s="767"/>
      <c r="TQU17" s="767"/>
      <c r="TQV17" s="767"/>
      <c r="TQW17" s="767"/>
      <c r="TQX17" s="559"/>
      <c r="TQY17" s="559"/>
      <c r="TQZ17" s="560"/>
      <c r="TRA17" s="559"/>
      <c r="TRB17" s="559"/>
      <c r="TRC17" s="559"/>
      <c r="TRD17" s="560"/>
      <c r="TRE17" s="560"/>
      <c r="TRF17" s="561"/>
      <c r="TRG17" s="560"/>
      <c r="TRH17" s="767"/>
      <c r="TRI17" s="767"/>
      <c r="TRJ17" s="767"/>
      <c r="TRK17" s="767"/>
      <c r="TRL17" s="767"/>
      <c r="TRM17" s="559"/>
      <c r="TRN17" s="559"/>
      <c r="TRO17" s="560"/>
      <c r="TRP17" s="559"/>
      <c r="TRQ17" s="559"/>
      <c r="TRR17" s="559"/>
      <c r="TRS17" s="560"/>
      <c r="TRT17" s="560"/>
      <c r="TRU17" s="561"/>
      <c r="TRV17" s="560"/>
      <c r="TRW17" s="767"/>
      <c r="TRX17" s="767"/>
      <c r="TRY17" s="767"/>
      <c r="TRZ17" s="767"/>
      <c r="TSA17" s="767"/>
      <c r="TSB17" s="559"/>
      <c r="TSC17" s="559"/>
      <c r="TSD17" s="560"/>
      <c r="TSE17" s="559"/>
      <c r="TSF17" s="559"/>
      <c r="TSG17" s="559"/>
      <c r="TSH17" s="560"/>
      <c r="TSI17" s="560"/>
      <c r="TSJ17" s="561"/>
      <c r="TSK17" s="560"/>
      <c r="TSL17" s="767"/>
      <c r="TSM17" s="767"/>
      <c r="TSN17" s="767"/>
      <c r="TSO17" s="767"/>
      <c r="TSP17" s="767"/>
      <c r="TSQ17" s="559"/>
      <c r="TSR17" s="559"/>
      <c r="TSS17" s="560"/>
      <c r="TST17" s="559"/>
      <c r="TSU17" s="559"/>
      <c r="TSV17" s="559"/>
      <c r="TSW17" s="560"/>
      <c r="TSX17" s="560"/>
      <c r="TSY17" s="561"/>
      <c r="TSZ17" s="560"/>
      <c r="TTA17" s="767"/>
      <c r="TTB17" s="767"/>
      <c r="TTC17" s="767"/>
      <c r="TTD17" s="767"/>
      <c r="TTE17" s="767"/>
      <c r="TTF17" s="559"/>
      <c r="TTG17" s="559"/>
      <c r="TTH17" s="560"/>
      <c r="TTI17" s="559"/>
      <c r="TTJ17" s="559"/>
      <c r="TTK17" s="559"/>
      <c r="TTL17" s="560"/>
      <c r="TTM17" s="560"/>
      <c r="TTN17" s="561"/>
      <c r="TTO17" s="560"/>
      <c r="TTP17" s="767"/>
      <c r="TTQ17" s="767"/>
      <c r="TTR17" s="767"/>
      <c r="TTS17" s="767"/>
      <c r="TTT17" s="767"/>
      <c r="TTU17" s="559"/>
      <c r="TTV17" s="559"/>
      <c r="TTW17" s="560"/>
      <c r="TTX17" s="559"/>
      <c r="TTY17" s="559"/>
      <c r="TTZ17" s="559"/>
      <c r="TUA17" s="560"/>
      <c r="TUB17" s="560"/>
      <c r="TUC17" s="561"/>
      <c r="TUD17" s="560"/>
      <c r="TUE17" s="767"/>
      <c r="TUF17" s="767"/>
      <c r="TUG17" s="767"/>
      <c r="TUH17" s="767"/>
      <c r="TUI17" s="767"/>
      <c r="TUJ17" s="559"/>
      <c r="TUK17" s="559"/>
      <c r="TUL17" s="560"/>
      <c r="TUM17" s="559"/>
      <c r="TUN17" s="559"/>
      <c r="TUO17" s="559"/>
      <c r="TUP17" s="560"/>
      <c r="TUQ17" s="560"/>
      <c r="TUR17" s="561"/>
      <c r="TUS17" s="560"/>
      <c r="TUT17" s="767"/>
      <c r="TUU17" s="767"/>
      <c r="TUV17" s="767"/>
      <c r="TUW17" s="767"/>
      <c r="TUX17" s="767"/>
      <c r="TUY17" s="559"/>
      <c r="TUZ17" s="559"/>
      <c r="TVA17" s="560"/>
      <c r="TVB17" s="559"/>
      <c r="TVC17" s="559"/>
      <c r="TVD17" s="559"/>
      <c r="TVE17" s="560"/>
      <c r="TVF17" s="560"/>
      <c r="TVG17" s="561"/>
      <c r="TVH17" s="560"/>
      <c r="TVI17" s="767"/>
      <c r="TVJ17" s="767"/>
      <c r="TVK17" s="767"/>
      <c r="TVL17" s="767"/>
      <c r="TVM17" s="767"/>
      <c r="TVN17" s="559"/>
      <c r="TVO17" s="559"/>
      <c r="TVP17" s="560"/>
      <c r="TVQ17" s="559"/>
      <c r="TVR17" s="559"/>
      <c r="TVS17" s="559"/>
      <c r="TVT17" s="560"/>
      <c r="TVU17" s="560"/>
      <c r="TVV17" s="561"/>
      <c r="TVW17" s="560"/>
      <c r="TVX17" s="767"/>
      <c r="TVY17" s="767"/>
      <c r="TVZ17" s="767"/>
      <c r="TWA17" s="767"/>
      <c r="TWB17" s="767"/>
      <c r="TWC17" s="559"/>
      <c r="TWD17" s="559"/>
      <c r="TWE17" s="560"/>
      <c r="TWF17" s="559"/>
      <c r="TWG17" s="559"/>
      <c r="TWH17" s="559"/>
      <c r="TWI17" s="560"/>
      <c r="TWJ17" s="560"/>
      <c r="TWK17" s="561"/>
      <c r="TWL17" s="560"/>
      <c r="TWM17" s="767"/>
      <c r="TWN17" s="767"/>
      <c r="TWO17" s="767"/>
      <c r="TWP17" s="767"/>
      <c r="TWQ17" s="767"/>
      <c r="TWR17" s="559"/>
      <c r="TWS17" s="559"/>
      <c r="TWT17" s="560"/>
      <c r="TWU17" s="559"/>
      <c r="TWV17" s="559"/>
      <c r="TWW17" s="559"/>
      <c r="TWX17" s="560"/>
      <c r="TWY17" s="560"/>
      <c r="TWZ17" s="561"/>
      <c r="TXA17" s="560"/>
      <c r="TXB17" s="767"/>
      <c r="TXC17" s="767"/>
      <c r="TXD17" s="767"/>
      <c r="TXE17" s="767"/>
      <c r="TXF17" s="767"/>
      <c r="TXG17" s="559"/>
      <c r="TXH17" s="559"/>
      <c r="TXI17" s="560"/>
      <c r="TXJ17" s="559"/>
      <c r="TXK17" s="559"/>
      <c r="TXL17" s="559"/>
      <c r="TXM17" s="560"/>
      <c r="TXN17" s="560"/>
      <c r="TXO17" s="561"/>
      <c r="TXP17" s="560"/>
      <c r="TXQ17" s="767"/>
      <c r="TXR17" s="767"/>
      <c r="TXS17" s="767"/>
      <c r="TXT17" s="767"/>
      <c r="TXU17" s="767"/>
      <c r="TXV17" s="559"/>
      <c r="TXW17" s="559"/>
      <c r="TXX17" s="560"/>
      <c r="TXY17" s="559"/>
      <c r="TXZ17" s="559"/>
      <c r="TYA17" s="559"/>
      <c r="TYB17" s="560"/>
      <c r="TYC17" s="560"/>
      <c r="TYD17" s="561"/>
      <c r="TYE17" s="560"/>
      <c r="TYF17" s="767"/>
      <c r="TYG17" s="767"/>
      <c r="TYH17" s="767"/>
      <c r="TYI17" s="767"/>
      <c r="TYJ17" s="767"/>
      <c r="TYK17" s="559"/>
      <c r="TYL17" s="559"/>
      <c r="TYM17" s="560"/>
      <c r="TYN17" s="559"/>
      <c r="TYO17" s="559"/>
      <c r="TYP17" s="559"/>
      <c r="TYQ17" s="560"/>
      <c r="TYR17" s="560"/>
      <c r="TYS17" s="561"/>
      <c r="TYT17" s="560"/>
      <c r="TYU17" s="767"/>
      <c r="TYV17" s="767"/>
      <c r="TYW17" s="767"/>
      <c r="TYX17" s="767"/>
      <c r="TYY17" s="767"/>
      <c r="TYZ17" s="559"/>
      <c r="TZA17" s="559"/>
      <c r="TZB17" s="560"/>
      <c r="TZC17" s="559"/>
      <c r="TZD17" s="559"/>
      <c r="TZE17" s="559"/>
      <c r="TZF17" s="560"/>
      <c r="TZG17" s="560"/>
      <c r="TZH17" s="561"/>
      <c r="TZI17" s="560"/>
      <c r="TZJ17" s="767"/>
      <c r="TZK17" s="767"/>
      <c r="TZL17" s="767"/>
      <c r="TZM17" s="767"/>
      <c r="TZN17" s="767"/>
      <c r="TZO17" s="559"/>
      <c r="TZP17" s="559"/>
      <c r="TZQ17" s="560"/>
      <c r="TZR17" s="559"/>
      <c r="TZS17" s="559"/>
      <c r="TZT17" s="559"/>
      <c r="TZU17" s="560"/>
      <c r="TZV17" s="560"/>
      <c r="TZW17" s="561"/>
      <c r="TZX17" s="560"/>
      <c r="TZY17" s="767"/>
      <c r="TZZ17" s="767"/>
      <c r="UAA17" s="767"/>
      <c r="UAB17" s="767"/>
      <c r="UAC17" s="767"/>
      <c r="UAD17" s="559"/>
      <c r="UAE17" s="559"/>
      <c r="UAF17" s="560"/>
      <c r="UAG17" s="559"/>
      <c r="UAH17" s="559"/>
      <c r="UAI17" s="559"/>
      <c r="UAJ17" s="560"/>
      <c r="UAK17" s="560"/>
      <c r="UAL17" s="561"/>
      <c r="UAM17" s="560"/>
      <c r="UAN17" s="767"/>
      <c r="UAO17" s="767"/>
      <c r="UAP17" s="767"/>
      <c r="UAQ17" s="767"/>
      <c r="UAR17" s="767"/>
      <c r="UAS17" s="559"/>
      <c r="UAT17" s="559"/>
      <c r="UAU17" s="560"/>
      <c r="UAV17" s="559"/>
      <c r="UAW17" s="559"/>
      <c r="UAX17" s="559"/>
      <c r="UAY17" s="560"/>
      <c r="UAZ17" s="560"/>
      <c r="UBA17" s="561"/>
      <c r="UBB17" s="560"/>
      <c r="UBC17" s="767"/>
      <c r="UBD17" s="767"/>
      <c r="UBE17" s="767"/>
      <c r="UBF17" s="767"/>
      <c r="UBG17" s="767"/>
      <c r="UBH17" s="559"/>
      <c r="UBI17" s="559"/>
      <c r="UBJ17" s="560"/>
      <c r="UBK17" s="559"/>
      <c r="UBL17" s="559"/>
      <c r="UBM17" s="559"/>
      <c r="UBN17" s="560"/>
      <c r="UBO17" s="560"/>
      <c r="UBP17" s="561"/>
      <c r="UBQ17" s="560"/>
      <c r="UBR17" s="767"/>
      <c r="UBS17" s="767"/>
      <c r="UBT17" s="767"/>
      <c r="UBU17" s="767"/>
      <c r="UBV17" s="767"/>
      <c r="UBW17" s="559"/>
      <c r="UBX17" s="559"/>
      <c r="UBY17" s="560"/>
      <c r="UBZ17" s="559"/>
      <c r="UCA17" s="559"/>
      <c r="UCB17" s="559"/>
      <c r="UCC17" s="560"/>
      <c r="UCD17" s="560"/>
      <c r="UCE17" s="561"/>
      <c r="UCF17" s="560"/>
      <c r="UCG17" s="767"/>
      <c r="UCH17" s="767"/>
      <c r="UCI17" s="767"/>
      <c r="UCJ17" s="767"/>
      <c r="UCK17" s="767"/>
      <c r="UCL17" s="559"/>
      <c r="UCM17" s="559"/>
      <c r="UCN17" s="560"/>
      <c r="UCO17" s="559"/>
      <c r="UCP17" s="559"/>
      <c r="UCQ17" s="559"/>
      <c r="UCR17" s="560"/>
      <c r="UCS17" s="560"/>
      <c r="UCT17" s="561"/>
      <c r="UCU17" s="560"/>
      <c r="UCV17" s="767"/>
      <c r="UCW17" s="767"/>
      <c r="UCX17" s="767"/>
      <c r="UCY17" s="767"/>
      <c r="UCZ17" s="767"/>
      <c r="UDA17" s="559"/>
      <c r="UDB17" s="559"/>
      <c r="UDC17" s="560"/>
      <c r="UDD17" s="559"/>
      <c r="UDE17" s="559"/>
      <c r="UDF17" s="559"/>
      <c r="UDG17" s="560"/>
      <c r="UDH17" s="560"/>
      <c r="UDI17" s="561"/>
      <c r="UDJ17" s="560"/>
      <c r="UDK17" s="767"/>
      <c r="UDL17" s="767"/>
      <c r="UDM17" s="767"/>
      <c r="UDN17" s="767"/>
      <c r="UDO17" s="767"/>
      <c r="UDP17" s="559"/>
      <c r="UDQ17" s="559"/>
      <c r="UDR17" s="560"/>
      <c r="UDS17" s="559"/>
      <c r="UDT17" s="559"/>
      <c r="UDU17" s="559"/>
      <c r="UDV17" s="560"/>
      <c r="UDW17" s="560"/>
      <c r="UDX17" s="561"/>
      <c r="UDY17" s="560"/>
      <c r="UDZ17" s="767"/>
      <c r="UEA17" s="767"/>
      <c r="UEB17" s="767"/>
      <c r="UEC17" s="767"/>
      <c r="UED17" s="767"/>
      <c r="UEE17" s="559"/>
      <c r="UEF17" s="559"/>
      <c r="UEG17" s="560"/>
      <c r="UEH17" s="559"/>
      <c r="UEI17" s="559"/>
      <c r="UEJ17" s="559"/>
      <c r="UEK17" s="560"/>
      <c r="UEL17" s="560"/>
      <c r="UEM17" s="561"/>
      <c r="UEN17" s="560"/>
      <c r="UEO17" s="767"/>
      <c r="UEP17" s="767"/>
      <c r="UEQ17" s="767"/>
      <c r="UER17" s="767"/>
      <c r="UES17" s="767"/>
      <c r="UET17" s="559"/>
      <c r="UEU17" s="559"/>
      <c r="UEV17" s="560"/>
      <c r="UEW17" s="559"/>
      <c r="UEX17" s="559"/>
      <c r="UEY17" s="559"/>
      <c r="UEZ17" s="560"/>
      <c r="UFA17" s="560"/>
      <c r="UFB17" s="561"/>
      <c r="UFC17" s="560"/>
      <c r="UFD17" s="767"/>
      <c r="UFE17" s="767"/>
      <c r="UFF17" s="767"/>
      <c r="UFG17" s="767"/>
      <c r="UFH17" s="767"/>
      <c r="UFI17" s="559"/>
      <c r="UFJ17" s="559"/>
      <c r="UFK17" s="560"/>
      <c r="UFL17" s="559"/>
      <c r="UFM17" s="559"/>
      <c r="UFN17" s="559"/>
      <c r="UFO17" s="560"/>
      <c r="UFP17" s="560"/>
      <c r="UFQ17" s="561"/>
      <c r="UFR17" s="560"/>
      <c r="UFS17" s="767"/>
      <c r="UFT17" s="767"/>
      <c r="UFU17" s="767"/>
      <c r="UFV17" s="767"/>
      <c r="UFW17" s="767"/>
      <c r="UFX17" s="559"/>
      <c r="UFY17" s="559"/>
      <c r="UFZ17" s="560"/>
      <c r="UGA17" s="559"/>
      <c r="UGB17" s="559"/>
      <c r="UGC17" s="559"/>
      <c r="UGD17" s="560"/>
      <c r="UGE17" s="560"/>
      <c r="UGF17" s="561"/>
      <c r="UGG17" s="560"/>
      <c r="UGH17" s="767"/>
      <c r="UGI17" s="767"/>
      <c r="UGJ17" s="767"/>
      <c r="UGK17" s="767"/>
      <c r="UGL17" s="767"/>
      <c r="UGM17" s="559"/>
      <c r="UGN17" s="559"/>
      <c r="UGO17" s="560"/>
      <c r="UGP17" s="559"/>
      <c r="UGQ17" s="559"/>
      <c r="UGR17" s="559"/>
      <c r="UGS17" s="560"/>
      <c r="UGT17" s="560"/>
      <c r="UGU17" s="561"/>
      <c r="UGV17" s="560"/>
      <c r="UGW17" s="767"/>
      <c r="UGX17" s="767"/>
      <c r="UGY17" s="767"/>
      <c r="UGZ17" s="767"/>
      <c r="UHA17" s="767"/>
      <c r="UHB17" s="559"/>
      <c r="UHC17" s="559"/>
      <c r="UHD17" s="560"/>
      <c r="UHE17" s="559"/>
      <c r="UHF17" s="559"/>
      <c r="UHG17" s="559"/>
      <c r="UHH17" s="560"/>
      <c r="UHI17" s="560"/>
      <c r="UHJ17" s="561"/>
      <c r="UHK17" s="560"/>
      <c r="UHL17" s="767"/>
      <c r="UHM17" s="767"/>
      <c r="UHN17" s="767"/>
      <c r="UHO17" s="767"/>
      <c r="UHP17" s="767"/>
      <c r="UHQ17" s="559"/>
      <c r="UHR17" s="559"/>
      <c r="UHS17" s="560"/>
      <c r="UHT17" s="559"/>
      <c r="UHU17" s="559"/>
      <c r="UHV17" s="559"/>
      <c r="UHW17" s="560"/>
      <c r="UHX17" s="560"/>
      <c r="UHY17" s="561"/>
      <c r="UHZ17" s="560"/>
      <c r="UIA17" s="767"/>
      <c r="UIB17" s="767"/>
      <c r="UIC17" s="767"/>
      <c r="UID17" s="767"/>
      <c r="UIE17" s="767"/>
      <c r="UIF17" s="559"/>
      <c r="UIG17" s="559"/>
      <c r="UIH17" s="560"/>
      <c r="UII17" s="559"/>
      <c r="UIJ17" s="559"/>
      <c r="UIK17" s="559"/>
      <c r="UIL17" s="560"/>
      <c r="UIM17" s="560"/>
      <c r="UIN17" s="561"/>
      <c r="UIO17" s="560"/>
      <c r="UIP17" s="767"/>
      <c r="UIQ17" s="767"/>
      <c r="UIR17" s="767"/>
      <c r="UIS17" s="767"/>
      <c r="UIT17" s="767"/>
      <c r="UIU17" s="559"/>
      <c r="UIV17" s="559"/>
      <c r="UIW17" s="560"/>
      <c r="UIX17" s="559"/>
      <c r="UIY17" s="559"/>
      <c r="UIZ17" s="559"/>
      <c r="UJA17" s="560"/>
      <c r="UJB17" s="560"/>
      <c r="UJC17" s="561"/>
      <c r="UJD17" s="560"/>
      <c r="UJE17" s="767"/>
      <c r="UJF17" s="767"/>
      <c r="UJG17" s="767"/>
      <c r="UJH17" s="767"/>
      <c r="UJI17" s="767"/>
      <c r="UJJ17" s="559"/>
      <c r="UJK17" s="559"/>
      <c r="UJL17" s="560"/>
      <c r="UJM17" s="559"/>
      <c r="UJN17" s="559"/>
      <c r="UJO17" s="559"/>
      <c r="UJP17" s="560"/>
      <c r="UJQ17" s="560"/>
      <c r="UJR17" s="561"/>
      <c r="UJS17" s="560"/>
      <c r="UJT17" s="767"/>
      <c r="UJU17" s="767"/>
      <c r="UJV17" s="767"/>
      <c r="UJW17" s="767"/>
      <c r="UJX17" s="767"/>
      <c r="UJY17" s="559"/>
      <c r="UJZ17" s="559"/>
      <c r="UKA17" s="560"/>
      <c r="UKB17" s="559"/>
      <c r="UKC17" s="559"/>
      <c r="UKD17" s="559"/>
      <c r="UKE17" s="560"/>
      <c r="UKF17" s="560"/>
      <c r="UKG17" s="561"/>
      <c r="UKH17" s="560"/>
      <c r="UKI17" s="767"/>
      <c r="UKJ17" s="767"/>
      <c r="UKK17" s="767"/>
      <c r="UKL17" s="767"/>
      <c r="UKM17" s="767"/>
      <c r="UKN17" s="559"/>
      <c r="UKO17" s="559"/>
      <c r="UKP17" s="560"/>
      <c r="UKQ17" s="559"/>
      <c r="UKR17" s="559"/>
      <c r="UKS17" s="559"/>
      <c r="UKT17" s="560"/>
      <c r="UKU17" s="560"/>
      <c r="UKV17" s="561"/>
      <c r="UKW17" s="560"/>
      <c r="UKX17" s="767"/>
      <c r="UKY17" s="767"/>
      <c r="UKZ17" s="767"/>
      <c r="ULA17" s="767"/>
      <c r="ULB17" s="767"/>
      <c r="ULC17" s="559"/>
      <c r="ULD17" s="559"/>
      <c r="ULE17" s="560"/>
      <c r="ULF17" s="559"/>
      <c r="ULG17" s="559"/>
      <c r="ULH17" s="559"/>
      <c r="ULI17" s="560"/>
      <c r="ULJ17" s="560"/>
      <c r="ULK17" s="561"/>
      <c r="ULL17" s="560"/>
      <c r="ULM17" s="767"/>
      <c r="ULN17" s="767"/>
      <c r="ULO17" s="767"/>
      <c r="ULP17" s="767"/>
      <c r="ULQ17" s="767"/>
      <c r="ULR17" s="559"/>
      <c r="ULS17" s="559"/>
      <c r="ULT17" s="560"/>
      <c r="ULU17" s="559"/>
      <c r="ULV17" s="559"/>
      <c r="ULW17" s="559"/>
      <c r="ULX17" s="560"/>
      <c r="ULY17" s="560"/>
      <c r="ULZ17" s="561"/>
      <c r="UMA17" s="560"/>
      <c r="UMB17" s="767"/>
      <c r="UMC17" s="767"/>
      <c r="UMD17" s="767"/>
      <c r="UME17" s="767"/>
      <c r="UMF17" s="767"/>
      <c r="UMG17" s="559"/>
      <c r="UMH17" s="559"/>
      <c r="UMI17" s="560"/>
      <c r="UMJ17" s="559"/>
      <c r="UMK17" s="559"/>
      <c r="UML17" s="559"/>
      <c r="UMM17" s="560"/>
      <c r="UMN17" s="560"/>
      <c r="UMO17" s="561"/>
      <c r="UMP17" s="560"/>
      <c r="UMQ17" s="767"/>
      <c r="UMR17" s="767"/>
      <c r="UMS17" s="767"/>
      <c r="UMT17" s="767"/>
      <c r="UMU17" s="767"/>
      <c r="UMV17" s="559"/>
      <c r="UMW17" s="559"/>
      <c r="UMX17" s="560"/>
      <c r="UMY17" s="559"/>
      <c r="UMZ17" s="559"/>
      <c r="UNA17" s="559"/>
      <c r="UNB17" s="560"/>
      <c r="UNC17" s="560"/>
      <c r="UND17" s="561"/>
      <c r="UNE17" s="560"/>
      <c r="UNF17" s="767"/>
      <c r="UNG17" s="767"/>
      <c r="UNH17" s="767"/>
      <c r="UNI17" s="767"/>
      <c r="UNJ17" s="767"/>
      <c r="UNK17" s="559"/>
      <c r="UNL17" s="559"/>
      <c r="UNM17" s="560"/>
      <c r="UNN17" s="559"/>
      <c r="UNO17" s="559"/>
      <c r="UNP17" s="559"/>
      <c r="UNQ17" s="560"/>
      <c r="UNR17" s="560"/>
      <c r="UNS17" s="561"/>
      <c r="UNT17" s="560"/>
      <c r="UNU17" s="767"/>
      <c r="UNV17" s="767"/>
      <c r="UNW17" s="767"/>
      <c r="UNX17" s="767"/>
      <c r="UNY17" s="767"/>
      <c r="UNZ17" s="559"/>
      <c r="UOA17" s="559"/>
      <c r="UOB17" s="560"/>
      <c r="UOC17" s="559"/>
      <c r="UOD17" s="559"/>
      <c r="UOE17" s="559"/>
      <c r="UOF17" s="560"/>
      <c r="UOG17" s="560"/>
      <c r="UOH17" s="561"/>
      <c r="UOI17" s="560"/>
      <c r="UOJ17" s="767"/>
      <c r="UOK17" s="767"/>
      <c r="UOL17" s="767"/>
      <c r="UOM17" s="767"/>
      <c r="UON17" s="767"/>
      <c r="UOO17" s="559"/>
      <c r="UOP17" s="559"/>
      <c r="UOQ17" s="560"/>
      <c r="UOR17" s="559"/>
      <c r="UOS17" s="559"/>
      <c r="UOT17" s="559"/>
      <c r="UOU17" s="560"/>
      <c r="UOV17" s="560"/>
      <c r="UOW17" s="561"/>
      <c r="UOX17" s="560"/>
      <c r="UOY17" s="767"/>
      <c r="UOZ17" s="767"/>
      <c r="UPA17" s="767"/>
      <c r="UPB17" s="767"/>
      <c r="UPC17" s="767"/>
      <c r="UPD17" s="559"/>
      <c r="UPE17" s="559"/>
      <c r="UPF17" s="560"/>
      <c r="UPG17" s="559"/>
      <c r="UPH17" s="559"/>
      <c r="UPI17" s="559"/>
      <c r="UPJ17" s="560"/>
      <c r="UPK17" s="560"/>
      <c r="UPL17" s="561"/>
      <c r="UPM17" s="560"/>
      <c r="UPN17" s="767"/>
      <c r="UPO17" s="767"/>
      <c r="UPP17" s="767"/>
      <c r="UPQ17" s="767"/>
      <c r="UPR17" s="767"/>
      <c r="UPS17" s="559"/>
      <c r="UPT17" s="559"/>
      <c r="UPU17" s="560"/>
      <c r="UPV17" s="559"/>
      <c r="UPW17" s="559"/>
      <c r="UPX17" s="559"/>
      <c r="UPY17" s="560"/>
      <c r="UPZ17" s="560"/>
      <c r="UQA17" s="561"/>
      <c r="UQB17" s="560"/>
      <c r="UQC17" s="767"/>
      <c r="UQD17" s="767"/>
      <c r="UQE17" s="767"/>
      <c r="UQF17" s="767"/>
      <c r="UQG17" s="767"/>
      <c r="UQH17" s="559"/>
      <c r="UQI17" s="559"/>
      <c r="UQJ17" s="560"/>
      <c r="UQK17" s="559"/>
      <c r="UQL17" s="559"/>
      <c r="UQM17" s="559"/>
      <c r="UQN17" s="560"/>
      <c r="UQO17" s="560"/>
      <c r="UQP17" s="561"/>
      <c r="UQQ17" s="560"/>
      <c r="UQR17" s="767"/>
      <c r="UQS17" s="767"/>
      <c r="UQT17" s="767"/>
      <c r="UQU17" s="767"/>
      <c r="UQV17" s="767"/>
      <c r="UQW17" s="559"/>
      <c r="UQX17" s="559"/>
      <c r="UQY17" s="560"/>
      <c r="UQZ17" s="559"/>
      <c r="URA17" s="559"/>
      <c r="URB17" s="559"/>
      <c r="URC17" s="560"/>
      <c r="URD17" s="560"/>
      <c r="URE17" s="561"/>
      <c r="URF17" s="560"/>
      <c r="URG17" s="767"/>
      <c r="URH17" s="767"/>
      <c r="URI17" s="767"/>
      <c r="URJ17" s="767"/>
      <c r="URK17" s="767"/>
      <c r="URL17" s="559"/>
      <c r="URM17" s="559"/>
      <c r="URN17" s="560"/>
      <c r="URO17" s="559"/>
      <c r="URP17" s="559"/>
      <c r="URQ17" s="559"/>
      <c r="URR17" s="560"/>
      <c r="URS17" s="560"/>
      <c r="URT17" s="561"/>
      <c r="URU17" s="560"/>
      <c r="URV17" s="767"/>
      <c r="URW17" s="767"/>
      <c r="URX17" s="767"/>
      <c r="URY17" s="767"/>
      <c r="URZ17" s="767"/>
      <c r="USA17" s="559"/>
      <c r="USB17" s="559"/>
      <c r="USC17" s="560"/>
      <c r="USD17" s="559"/>
      <c r="USE17" s="559"/>
      <c r="USF17" s="559"/>
      <c r="USG17" s="560"/>
      <c r="USH17" s="560"/>
      <c r="USI17" s="561"/>
      <c r="USJ17" s="560"/>
      <c r="USK17" s="767"/>
      <c r="USL17" s="767"/>
      <c r="USM17" s="767"/>
      <c r="USN17" s="767"/>
      <c r="USO17" s="767"/>
      <c r="USP17" s="559"/>
      <c r="USQ17" s="559"/>
      <c r="USR17" s="560"/>
      <c r="USS17" s="559"/>
      <c r="UST17" s="559"/>
      <c r="USU17" s="559"/>
      <c r="USV17" s="560"/>
      <c r="USW17" s="560"/>
      <c r="USX17" s="561"/>
      <c r="USY17" s="560"/>
      <c r="USZ17" s="767"/>
      <c r="UTA17" s="767"/>
      <c r="UTB17" s="767"/>
      <c r="UTC17" s="767"/>
      <c r="UTD17" s="767"/>
      <c r="UTE17" s="559"/>
      <c r="UTF17" s="559"/>
      <c r="UTG17" s="560"/>
      <c r="UTH17" s="559"/>
      <c r="UTI17" s="559"/>
      <c r="UTJ17" s="559"/>
      <c r="UTK17" s="560"/>
      <c r="UTL17" s="560"/>
      <c r="UTM17" s="561"/>
      <c r="UTN17" s="560"/>
      <c r="UTO17" s="767"/>
      <c r="UTP17" s="767"/>
      <c r="UTQ17" s="767"/>
      <c r="UTR17" s="767"/>
      <c r="UTS17" s="767"/>
      <c r="UTT17" s="559"/>
      <c r="UTU17" s="559"/>
      <c r="UTV17" s="560"/>
      <c r="UTW17" s="559"/>
      <c r="UTX17" s="559"/>
      <c r="UTY17" s="559"/>
      <c r="UTZ17" s="560"/>
      <c r="UUA17" s="560"/>
      <c r="UUB17" s="561"/>
      <c r="UUC17" s="560"/>
      <c r="UUD17" s="767"/>
      <c r="UUE17" s="767"/>
      <c r="UUF17" s="767"/>
      <c r="UUG17" s="767"/>
      <c r="UUH17" s="767"/>
      <c r="UUI17" s="559"/>
      <c r="UUJ17" s="559"/>
      <c r="UUK17" s="560"/>
      <c r="UUL17" s="559"/>
      <c r="UUM17" s="559"/>
      <c r="UUN17" s="559"/>
      <c r="UUO17" s="560"/>
      <c r="UUP17" s="560"/>
      <c r="UUQ17" s="561"/>
      <c r="UUR17" s="560"/>
      <c r="UUS17" s="767"/>
      <c r="UUT17" s="767"/>
      <c r="UUU17" s="767"/>
      <c r="UUV17" s="767"/>
      <c r="UUW17" s="767"/>
      <c r="UUX17" s="559"/>
      <c r="UUY17" s="559"/>
      <c r="UUZ17" s="560"/>
      <c r="UVA17" s="559"/>
      <c r="UVB17" s="559"/>
      <c r="UVC17" s="559"/>
      <c r="UVD17" s="560"/>
      <c r="UVE17" s="560"/>
      <c r="UVF17" s="561"/>
      <c r="UVG17" s="560"/>
      <c r="UVH17" s="767"/>
      <c r="UVI17" s="767"/>
      <c r="UVJ17" s="767"/>
      <c r="UVK17" s="767"/>
      <c r="UVL17" s="767"/>
      <c r="UVM17" s="559"/>
      <c r="UVN17" s="559"/>
      <c r="UVO17" s="560"/>
      <c r="UVP17" s="559"/>
      <c r="UVQ17" s="559"/>
      <c r="UVR17" s="559"/>
      <c r="UVS17" s="560"/>
      <c r="UVT17" s="560"/>
      <c r="UVU17" s="561"/>
      <c r="UVV17" s="560"/>
      <c r="UVW17" s="767"/>
      <c r="UVX17" s="767"/>
      <c r="UVY17" s="767"/>
      <c r="UVZ17" s="767"/>
      <c r="UWA17" s="767"/>
      <c r="UWB17" s="559"/>
      <c r="UWC17" s="559"/>
      <c r="UWD17" s="560"/>
      <c r="UWE17" s="559"/>
      <c r="UWF17" s="559"/>
      <c r="UWG17" s="559"/>
      <c r="UWH17" s="560"/>
      <c r="UWI17" s="560"/>
      <c r="UWJ17" s="561"/>
      <c r="UWK17" s="560"/>
      <c r="UWL17" s="767"/>
      <c r="UWM17" s="767"/>
      <c r="UWN17" s="767"/>
      <c r="UWO17" s="767"/>
      <c r="UWP17" s="767"/>
      <c r="UWQ17" s="559"/>
      <c r="UWR17" s="559"/>
      <c r="UWS17" s="560"/>
      <c r="UWT17" s="559"/>
      <c r="UWU17" s="559"/>
      <c r="UWV17" s="559"/>
      <c r="UWW17" s="560"/>
      <c r="UWX17" s="560"/>
      <c r="UWY17" s="561"/>
      <c r="UWZ17" s="560"/>
      <c r="UXA17" s="767"/>
      <c r="UXB17" s="767"/>
      <c r="UXC17" s="767"/>
      <c r="UXD17" s="767"/>
      <c r="UXE17" s="767"/>
      <c r="UXF17" s="559"/>
      <c r="UXG17" s="559"/>
      <c r="UXH17" s="560"/>
      <c r="UXI17" s="559"/>
      <c r="UXJ17" s="559"/>
      <c r="UXK17" s="559"/>
      <c r="UXL17" s="560"/>
      <c r="UXM17" s="560"/>
      <c r="UXN17" s="561"/>
      <c r="UXO17" s="560"/>
      <c r="UXP17" s="767"/>
      <c r="UXQ17" s="767"/>
      <c r="UXR17" s="767"/>
      <c r="UXS17" s="767"/>
      <c r="UXT17" s="767"/>
      <c r="UXU17" s="559"/>
      <c r="UXV17" s="559"/>
      <c r="UXW17" s="560"/>
      <c r="UXX17" s="559"/>
      <c r="UXY17" s="559"/>
      <c r="UXZ17" s="559"/>
      <c r="UYA17" s="560"/>
      <c r="UYB17" s="560"/>
      <c r="UYC17" s="561"/>
      <c r="UYD17" s="560"/>
      <c r="UYE17" s="767"/>
      <c r="UYF17" s="767"/>
      <c r="UYG17" s="767"/>
      <c r="UYH17" s="767"/>
      <c r="UYI17" s="767"/>
      <c r="UYJ17" s="559"/>
      <c r="UYK17" s="559"/>
      <c r="UYL17" s="560"/>
      <c r="UYM17" s="559"/>
      <c r="UYN17" s="559"/>
      <c r="UYO17" s="559"/>
      <c r="UYP17" s="560"/>
      <c r="UYQ17" s="560"/>
      <c r="UYR17" s="561"/>
      <c r="UYS17" s="560"/>
      <c r="UYT17" s="767"/>
      <c r="UYU17" s="767"/>
      <c r="UYV17" s="767"/>
      <c r="UYW17" s="767"/>
      <c r="UYX17" s="767"/>
      <c r="UYY17" s="559"/>
      <c r="UYZ17" s="559"/>
      <c r="UZA17" s="560"/>
      <c r="UZB17" s="559"/>
      <c r="UZC17" s="559"/>
      <c r="UZD17" s="559"/>
      <c r="UZE17" s="560"/>
      <c r="UZF17" s="560"/>
      <c r="UZG17" s="561"/>
      <c r="UZH17" s="560"/>
      <c r="UZI17" s="767"/>
      <c r="UZJ17" s="767"/>
      <c r="UZK17" s="767"/>
      <c r="UZL17" s="767"/>
      <c r="UZM17" s="767"/>
      <c r="UZN17" s="559"/>
      <c r="UZO17" s="559"/>
      <c r="UZP17" s="560"/>
      <c r="UZQ17" s="559"/>
      <c r="UZR17" s="559"/>
      <c r="UZS17" s="559"/>
      <c r="UZT17" s="560"/>
      <c r="UZU17" s="560"/>
      <c r="UZV17" s="561"/>
      <c r="UZW17" s="560"/>
      <c r="UZX17" s="767"/>
      <c r="UZY17" s="767"/>
      <c r="UZZ17" s="767"/>
      <c r="VAA17" s="767"/>
      <c r="VAB17" s="767"/>
      <c r="VAC17" s="559"/>
      <c r="VAD17" s="559"/>
      <c r="VAE17" s="560"/>
      <c r="VAF17" s="559"/>
      <c r="VAG17" s="559"/>
      <c r="VAH17" s="559"/>
      <c r="VAI17" s="560"/>
      <c r="VAJ17" s="560"/>
      <c r="VAK17" s="561"/>
      <c r="VAL17" s="560"/>
      <c r="VAM17" s="767"/>
      <c r="VAN17" s="767"/>
      <c r="VAO17" s="767"/>
      <c r="VAP17" s="767"/>
      <c r="VAQ17" s="767"/>
      <c r="VAR17" s="559"/>
      <c r="VAS17" s="559"/>
      <c r="VAT17" s="560"/>
      <c r="VAU17" s="559"/>
      <c r="VAV17" s="559"/>
      <c r="VAW17" s="559"/>
      <c r="VAX17" s="560"/>
      <c r="VAY17" s="560"/>
      <c r="VAZ17" s="561"/>
      <c r="VBA17" s="560"/>
      <c r="VBB17" s="767"/>
      <c r="VBC17" s="767"/>
      <c r="VBD17" s="767"/>
      <c r="VBE17" s="767"/>
      <c r="VBF17" s="767"/>
      <c r="VBG17" s="559"/>
      <c r="VBH17" s="559"/>
      <c r="VBI17" s="560"/>
      <c r="VBJ17" s="559"/>
      <c r="VBK17" s="559"/>
      <c r="VBL17" s="559"/>
      <c r="VBM17" s="560"/>
      <c r="VBN17" s="560"/>
      <c r="VBO17" s="561"/>
      <c r="VBP17" s="560"/>
      <c r="VBQ17" s="767"/>
      <c r="VBR17" s="767"/>
      <c r="VBS17" s="767"/>
      <c r="VBT17" s="767"/>
      <c r="VBU17" s="767"/>
      <c r="VBV17" s="559"/>
      <c r="VBW17" s="559"/>
      <c r="VBX17" s="560"/>
      <c r="VBY17" s="559"/>
      <c r="VBZ17" s="559"/>
      <c r="VCA17" s="559"/>
      <c r="VCB17" s="560"/>
      <c r="VCC17" s="560"/>
      <c r="VCD17" s="561"/>
      <c r="VCE17" s="560"/>
      <c r="VCF17" s="767"/>
      <c r="VCG17" s="767"/>
      <c r="VCH17" s="767"/>
      <c r="VCI17" s="767"/>
      <c r="VCJ17" s="767"/>
      <c r="VCK17" s="559"/>
      <c r="VCL17" s="559"/>
      <c r="VCM17" s="560"/>
      <c r="VCN17" s="559"/>
      <c r="VCO17" s="559"/>
      <c r="VCP17" s="559"/>
      <c r="VCQ17" s="560"/>
      <c r="VCR17" s="560"/>
      <c r="VCS17" s="561"/>
      <c r="VCT17" s="560"/>
      <c r="VCU17" s="767"/>
      <c r="VCV17" s="767"/>
      <c r="VCW17" s="767"/>
      <c r="VCX17" s="767"/>
      <c r="VCY17" s="767"/>
      <c r="VCZ17" s="559"/>
      <c r="VDA17" s="559"/>
      <c r="VDB17" s="560"/>
      <c r="VDC17" s="559"/>
      <c r="VDD17" s="559"/>
      <c r="VDE17" s="559"/>
      <c r="VDF17" s="560"/>
      <c r="VDG17" s="560"/>
      <c r="VDH17" s="561"/>
      <c r="VDI17" s="560"/>
      <c r="VDJ17" s="767"/>
      <c r="VDK17" s="767"/>
      <c r="VDL17" s="767"/>
      <c r="VDM17" s="767"/>
      <c r="VDN17" s="767"/>
      <c r="VDO17" s="559"/>
      <c r="VDP17" s="559"/>
      <c r="VDQ17" s="560"/>
      <c r="VDR17" s="559"/>
      <c r="VDS17" s="559"/>
      <c r="VDT17" s="559"/>
      <c r="VDU17" s="560"/>
      <c r="VDV17" s="560"/>
      <c r="VDW17" s="561"/>
      <c r="VDX17" s="560"/>
      <c r="VDY17" s="767"/>
      <c r="VDZ17" s="767"/>
      <c r="VEA17" s="767"/>
      <c r="VEB17" s="767"/>
      <c r="VEC17" s="767"/>
      <c r="VED17" s="559"/>
      <c r="VEE17" s="559"/>
      <c r="VEF17" s="560"/>
      <c r="VEG17" s="559"/>
      <c r="VEH17" s="559"/>
      <c r="VEI17" s="559"/>
      <c r="VEJ17" s="560"/>
      <c r="VEK17" s="560"/>
      <c r="VEL17" s="561"/>
      <c r="VEM17" s="560"/>
      <c r="VEN17" s="767"/>
      <c r="VEO17" s="767"/>
      <c r="VEP17" s="767"/>
      <c r="VEQ17" s="767"/>
      <c r="VER17" s="767"/>
      <c r="VES17" s="559"/>
      <c r="VET17" s="559"/>
      <c r="VEU17" s="560"/>
      <c r="VEV17" s="559"/>
      <c r="VEW17" s="559"/>
      <c r="VEX17" s="559"/>
      <c r="VEY17" s="560"/>
      <c r="VEZ17" s="560"/>
      <c r="VFA17" s="561"/>
      <c r="VFB17" s="560"/>
      <c r="VFC17" s="767"/>
      <c r="VFD17" s="767"/>
      <c r="VFE17" s="767"/>
      <c r="VFF17" s="767"/>
      <c r="VFG17" s="767"/>
      <c r="VFH17" s="559"/>
      <c r="VFI17" s="559"/>
      <c r="VFJ17" s="560"/>
      <c r="VFK17" s="559"/>
      <c r="VFL17" s="559"/>
      <c r="VFM17" s="559"/>
      <c r="VFN17" s="560"/>
      <c r="VFO17" s="560"/>
      <c r="VFP17" s="561"/>
      <c r="VFQ17" s="560"/>
      <c r="VFR17" s="767"/>
      <c r="VFS17" s="767"/>
      <c r="VFT17" s="767"/>
      <c r="VFU17" s="767"/>
      <c r="VFV17" s="767"/>
      <c r="VFW17" s="559"/>
      <c r="VFX17" s="559"/>
      <c r="VFY17" s="560"/>
      <c r="VFZ17" s="559"/>
      <c r="VGA17" s="559"/>
      <c r="VGB17" s="559"/>
      <c r="VGC17" s="560"/>
      <c r="VGD17" s="560"/>
      <c r="VGE17" s="561"/>
      <c r="VGF17" s="560"/>
      <c r="VGG17" s="767"/>
      <c r="VGH17" s="767"/>
      <c r="VGI17" s="767"/>
      <c r="VGJ17" s="767"/>
      <c r="VGK17" s="767"/>
      <c r="VGL17" s="559"/>
      <c r="VGM17" s="559"/>
      <c r="VGN17" s="560"/>
      <c r="VGO17" s="559"/>
      <c r="VGP17" s="559"/>
      <c r="VGQ17" s="559"/>
      <c r="VGR17" s="560"/>
      <c r="VGS17" s="560"/>
      <c r="VGT17" s="561"/>
      <c r="VGU17" s="560"/>
      <c r="VGV17" s="767"/>
      <c r="VGW17" s="767"/>
      <c r="VGX17" s="767"/>
      <c r="VGY17" s="767"/>
      <c r="VGZ17" s="767"/>
      <c r="VHA17" s="559"/>
      <c r="VHB17" s="559"/>
      <c r="VHC17" s="560"/>
      <c r="VHD17" s="559"/>
      <c r="VHE17" s="559"/>
      <c r="VHF17" s="559"/>
      <c r="VHG17" s="560"/>
      <c r="VHH17" s="560"/>
      <c r="VHI17" s="561"/>
      <c r="VHJ17" s="560"/>
      <c r="VHK17" s="767"/>
      <c r="VHL17" s="767"/>
      <c r="VHM17" s="767"/>
      <c r="VHN17" s="767"/>
      <c r="VHO17" s="767"/>
      <c r="VHP17" s="559"/>
      <c r="VHQ17" s="559"/>
      <c r="VHR17" s="560"/>
      <c r="VHS17" s="559"/>
      <c r="VHT17" s="559"/>
      <c r="VHU17" s="559"/>
      <c r="VHV17" s="560"/>
      <c r="VHW17" s="560"/>
      <c r="VHX17" s="561"/>
      <c r="VHY17" s="560"/>
      <c r="VHZ17" s="767"/>
      <c r="VIA17" s="767"/>
      <c r="VIB17" s="767"/>
      <c r="VIC17" s="767"/>
      <c r="VID17" s="767"/>
      <c r="VIE17" s="559"/>
      <c r="VIF17" s="559"/>
      <c r="VIG17" s="560"/>
      <c r="VIH17" s="559"/>
      <c r="VII17" s="559"/>
      <c r="VIJ17" s="559"/>
      <c r="VIK17" s="560"/>
      <c r="VIL17" s="560"/>
      <c r="VIM17" s="561"/>
      <c r="VIN17" s="560"/>
      <c r="VIO17" s="767"/>
      <c r="VIP17" s="767"/>
      <c r="VIQ17" s="767"/>
      <c r="VIR17" s="767"/>
      <c r="VIS17" s="767"/>
      <c r="VIT17" s="559"/>
      <c r="VIU17" s="559"/>
      <c r="VIV17" s="560"/>
      <c r="VIW17" s="559"/>
      <c r="VIX17" s="559"/>
      <c r="VIY17" s="559"/>
      <c r="VIZ17" s="560"/>
      <c r="VJA17" s="560"/>
      <c r="VJB17" s="561"/>
      <c r="VJC17" s="560"/>
      <c r="VJD17" s="767"/>
      <c r="VJE17" s="767"/>
      <c r="VJF17" s="767"/>
      <c r="VJG17" s="767"/>
      <c r="VJH17" s="767"/>
      <c r="VJI17" s="559"/>
      <c r="VJJ17" s="559"/>
      <c r="VJK17" s="560"/>
      <c r="VJL17" s="559"/>
      <c r="VJM17" s="559"/>
      <c r="VJN17" s="559"/>
      <c r="VJO17" s="560"/>
      <c r="VJP17" s="560"/>
      <c r="VJQ17" s="561"/>
      <c r="VJR17" s="560"/>
      <c r="VJS17" s="767"/>
      <c r="VJT17" s="767"/>
      <c r="VJU17" s="767"/>
      <c r="VJV17" s="767"/>
      <c r="VJW17" s="767"/>
      <c r="VJX17" s="559"/>
      <c r="VJY17" s="559"/>
      <c r="VJZ17" s="560"/>
      <c r="VKA17" s="559"/>
      <c r="VKB17" s="559"/>
      <c r="VKC17" s="559"/>
      <c r="VKD17" s="560"/>
      <c r="VKE17" s="560"/>
      <c r="VKF17" s="561"/>
      <c r="VKG17" s="560"/>
      <c r="VKH17" s="767"/>
      <c r="VKI17" s="767"/>
      <c r="VKJ17" s="767"/>
      <c r="VKK17" s="767"/>
      <c r="VKL17" s="767"/>
      <c r="VKM17" s="559"/>
      <c r="VKN17" s="559"/>
      <c r="VKO17" s="560"/>
      <c r="VKP17" s="559"/>
      <c r="VKQ17" s="559"/>
      <c r="VKR17" s="559"/>
      <c r="VKS17" s="560"/>
      <c r="VKT17" s="560"/>
      <c r="VKU17" s="561"/>
      <c r="VKV17" s="560"/>
      <c r="VKW17" s="767"/>
      <c r="VKX17" s="767"/>
      <c r="VKY17" s="767"/>
      <c r="VKZ17" s="767"/>
      <c r="VLA17" s="767"/>
      <c r="VLB17" s="559"/>
      <c r="VLC17" s="559"/>
      <c r="VLD17" s="560"/>
      <c r="VLE17" s="559"/>
      <c r="VLF17" s="559"/>
      <c r="VLG17" s="559"/>
      <c r="VLH17" s="560"/>
      <c r="VLI17" s="560"/>
      <c r="VLJ17" s="561"/>
      <c r="VLK17" s="560"/>
      <c r="VLL17" s="767"/>
      <c r="VLM17" s="767"/>
      <c r="VLN17" s="767"/>
      <c r="VLO17" s="767"/>
      <c r="VLP17" s="767"/>
      <c r="VLQ17" s="559"/>
      <c r="VLR17" s="559"/>
      <c r="VLS17" s="560"/>
      <c r="VLT17" s="559"/>
      <c r="VLU17" s="559"/>
      <c r="VLV17" s="559"/>
      <c r="VLW17" s="560"/>
      <c r="VLX17" s="560"/>
      <c r="VLY17" s="561"/>
      <c r="VLZ17" s="560"/>
      <c r="VMA17" s="767"/>
      <c r="VMB17" s="767"/>
      <c r="VMC17" s="767"/>
      <c r="VMD17" s="767"/>
      <c r="VME17" s="767"/>
      <c r="VMF17" s="559"/>
      <c r="VMG17" s="559"/>
      <c r="VMH17" s="560"/>
      <c r="VMI17" s="559"/>
      <c r="VMJ17" s="559"/>
      <c r="VMK17" s="559"/>
      <c r="VML17" s="560"/>
      <c r="VMM17" s="560"/>
      <c r="VMN17" s="561"/>
      <c r="VMO17" s="560"/>
      <c r="VMP17" s="767"/>
      <c r="VMQ17" s="767"/>
      <c r="VMR17" s="767"/>
      <c r="VMS17" s="767"/>
      <c r="VMT17" s="767"/>
      <c r="VMU17" s="559"/>
      <c r="VMV17" s="559"/>
      <c r="VMW17" s="560"/>
      <c r="VMX17" s="559"/>
      <c r="VMY17" s="559"/>
      <c r="VMZ17" s="559"/>
      <c r="VNA17" s="560"/>
      <c r="VNB17" s="560"/>
      <c r="VNC17" s="561"/>
      <c r="VND17" s="560"/>
      <c r="VNE17" s="767"/>
      <c r="VNF17" s="767"/>
      <c r="VNG17" s="767"/>
      <c r="VNH17" s="767"/>
      <c r="VNI17" s="767"/>
      <c r="VNJ17" s="559"/>
      <c r="VNK17" s="559"/>
      <c r="VNL17" s="560"/>
      <c r="VNM17" s="559"/>
      <c r="VNN17" s="559"/>
      <c r="VNO17" s="559"/>
      <c r="VNP17" s="560"/>
      <c r="VNQ17" s="560"/>
      <c r="VNR17" s="561"/>
      <c r="VNS17" s="560"/>
      <c r="VNT17" s="767"/>
      <c r="VNU17" s="767"/>
      <c r="VNV17" s="767"/>
      <c r="VNW17" s="767"/>
      <c r="VNX17" s="767"/>
      <c r="VNY17" s="559"/>
      <c r="VNZ17" s="559"/>
      <c r="VOA17" s="560"/>
      <c r="VOB17" s="559"/>
      <c r="VOC17" s="559"/>
      <c r="VOD17" s="559"/>
      <c r="VOE17" s="560"/>
      <c r="VOF17" s="560"/>
      <c r="VOG17" s="561"/>
      <c r="VOH17" s="560"/>
      <c r="VOI17" s="767"/>
      <c r="VOJ17" s="767"/>
      <c r="VOK17" s="767"/>
      <c r="VOL17" s="767"/>
      <c r="VOM17" s="767"/>
      <c r="VON17" s="559"/>
      <c r="VOO17" s="559"/>
      <c r="VOP17" s="560"/>
      <c r="VOQ17" s="559"/>
      <c r="VOR17" s="559"/>
      <c r="VOS17" s="559"/>
      <c r="VOT17" s="560"/>
      <c r="VOU17" s="560"/>
      <c r="VOV17" s="561"/>
      <c r="VOW17" s="560"/>
      <c r="VOX17" s="767"/>
      <c r="VOY17" s="767"/>
      <c r="VOZ17" s="767"/>
      <c r="VPA17" s="767"/>
      <c r="VPB17" s="767"/>
      <c r="VPC17" s="559"/>
      <c r="VPD17" s="559"/>
      <c r="VPE17" s="560"/>
      <c r="VPF17" s="559"/>
      <c r="VPG17" s="559"/>
      <c r="VPH17" s="559"/>
      <c r="VPI17" s="560"/>
      <c r="VPJ17" s="560"/>
      <c r="VPK17" s="561"/>
      <c r="VPL17" s="560"/>
      <c r="VPM17" s="767"/>
      <c r="VPN17" s="767"/>
      <c r="VPO17" s="767"/>
      <c r="VPP17" s="767"/>
      <c r="VPQ17" s="767"/>
      <c r="VPR17" s="559"/>
      <c r="VPS17" s="559"/>
      <c r="VPT17" s="560"/>
      <c r="VPU17" s="559"/>
      <c r="VPV17" s="559"/>
      <c r="VPW17" s="559"/>
      <c r="VPX17" s="560"/>
      <c r="VPY17" s="560"/>
      <c r="VPZ17" s="561"/>
      <c r="VQA17" s="560"/>
      <c r="VQB17" s="767"/>
      <c r="VQC17" s="767"/>
      <c r="VQD17" s="767"/>
      <c r="VQE17" s="767"/>
      <c r="VQF17" s="767"/>
      <c r="VQG17" s="559"/>
      <c r="VQH17" s="559"/>
      <c r="VQI17" s="560"/>
      <c r="VQJ17" s="559"/>
      <c r="VQK17" s="559"/>
      <c r="VQL17" s="559"/>
      <c r="VQM17" s="560"/>
      <c r="VQN17" s="560"/>
      <c r="VQO17" s="561"/>
      <c r="VQP17" s="560"/>
      <c r="VQQ17" s="767"/>
      <c r="VQR17" s="767"/>
      <c r="VQS17" s="767"/>
      <c r="VQT17" s="767"/>
      <c r="VQU17" s="767"/>
      <c r="VQV17" s="559"/>
      <c r="VQW17" s="559"/>
      <c r="VQX17" s="560"/>
      <c r="VQY17" s="559"/>
      <c r="VQZ17" s="559"/>
      <c r="VRA17" s="559"/>
      <c r="VRB17" s="560"/>
      <c r="VRC17" s="560"/>
      <c r="VRD17" s="561"/>
      <c r="VRE17" s="560"/>
      <c r="VRF17" s="767"/>
      <c r="VRG17" s="767"/>
      <c r="VRH17" s="767"/>
      <c r="VRI17" s="767"/>
      <c r="VRJ17" s="767"/>
      <c r="VRK17" s="559"/>
      <c r="VRL17" s="559"/>
      <c r="VRM17" s="560"/>
      <c r="VRN17" s="559"/>
      <c r="VRO17" s="559"/>
      <c r="VRP17" s="559"/>
      <c r="VRQ17" s="560"/>
      <c r="VRR17" s="560"/>
      <c r="VRS17" s="561"/>
      <c r="VRT17" s="560"/>
      <c r="VRU17" s="767"/>
      <c r="VRV17" s="767"/>
      <c r="VRW17" s="767"/>
      <c r="VRX17" s="767"/>
      <c r="VRY17" s="767"/>
      <c r="VRZ17" s="559"/>
      <c r="VSA17" s="559"/>
      <c r="VSB17" s="560"/>
      <c r="VSC17" s="559"/>
      <c r="VSD17" s="559"/>
      <c r="VSE17" s="559"/>
      <c r="VSF17" s="560"/>
      <c r="VSG17" s="560"/>
      <c r="VSH17" s="561"/>
      <c r="VSI17" s="560"/>
      <c r="VSJ17" s="767"/>
      <c r="VSK17" s="767"/>
      <c r="VSL17" s="767"/>
      <c r="VSM17" s="767"/>
      <c r="VSN17" s="767"/>
      <c r="VSO17" s="559"/>
      <c r="VSP17" s="559"/>
      <c r="VSQ17" s="560"/>
      <c r="VSR17" s="559"/>
      <c r="VSS17" s="559"/>
      <c r="VST17" s="559"/>
      <c r="VSU17" s="560"/>
      <c r="VSV17" s="560"/>
      <c r="VSW17" s="561"/>
      <c r="VSX17" s="560"/>
      <c r="VSY17" s="767"/>
      <c r="VSZ17" s="767"/>
      <c r="VTA17" s="767"/>
      <c r="VTB17" s="767"/>
      <c r="VTC17" s="767"/>
      <c r="VTD17" s="559"/>
      <c r="VTE17" s="559"/>
      <c r="VTF17" s="560"/>
      <c r="VTG17" s="559"/>
      <c r="VTH17" s="559"/>
      <c r="VTI17" s="559"/>
      <c r="VTJ17" s="560"/>
      <c r="VTK17" s="560"/>
      <c r="VTL17" s="561"/>
      <c r="VTM17" s="560"/>
      <c r="VTN17" s="767"/>
      <c r="VTO17" s="767"/>
      <c r="VTP17" s="767"/>
      <c r="VTQ17" s="767"/>
      <c r="VTR17" s="767"/>
      <c r="VTS17" s="559"/>
      <c r="VTT17" s="559"/>
      <c r="VTU17" s="560"/>
      <c r="VTV17" s="559"/>
      <c r="VTW17" s="559"/>
      <c r="VTX17" s="559"/>
      <c r="VTY17" s="560"/>
      <c r="VTZ17" s="560"/>
      <c r="VUA17" s="561"/>
      <c r="VUB17" s="560"/>
      <c r="VUC17" s="767"/>
      <c r="VUD17" s="767"/>
      <c r="VUE17" s="767"/>
      <c r="VUF17" s="767"/>
      <c r="VUG17" s="767"/>
      <c r="VUH17" s="559"/>
      <c r="VUI17" s="559"/>
      <c r="VUJ17" s="560"/>
      <c r="VUK17" s="559"/>
      <c r="VUL17" s="559"/>
      <c r="VUM17" s="559"/>
      <c r="VUN17" s="560"/>
      <c r="VUO17" s="560"/>
      <c r="VUP17" s="561"/>
      <c r="VUQ17" s="560"/>
      <c r="VUR17" s="767"/>
      <c r="VUS17" s="767"/>
      <c r="VUT17" s="767"/>
      <c r="VUU17" s="767"/>
      <c r="VUV17" s="767"/>
      <c r="VUW17" s="559"/>
      <c r="VUX17" s="559"/>
      <c r="VUY17" s="560"/>
      <c r="VUZ17" s="559"/>
      <c r="VVA17" s="559"/>
      <c r="VVB17" s="559"/>
      <c r="VVC17" s="560"/>
      <c r="VVD17" s="560"/>
      <c r="VVE17" s="561"/>
      <c r="VVF17" s="560"/>
      <c r="VVG17" s="767"/>
      <c r="VVH17" s="767"/>
      <c r="VVI17" s="767"/>
      <c r="VVJ17" s="767"/>
      <c r="VVK17" s="767"/>
      <c r="VVL17" s="559"/>
      <c r="VVM17" s="559"/>
      <c r="VVN17" s="560"/>
      <c r="VVO17" s="559"/>
      <c r="VVP17" s="559"/>
      <c r="VVQ17" s="559"/>
      <c r="VVR17" s="560"/>
      <c r="VVS17" s="560"/>
      <c r="VVT17" s="561"/>
      <c r="VVU17" s="560"/>
      <c r="VVV17" s="767"/>
      <c r="VVW17" s="767"/>
      <c r="VVX17" s="767"/>
      <c r="VVY17" s="767"/>
      <c r="VVZ17" s="767"/>
      <c r="VWA17" s="559"/>
      <c r="VWB17" s="559"/>
      <c r="VWC17" s="560"/>
      <c r="VWD17" s="559"/>
      <c r="VWE17" s="559"/>
      <c r="VWF17" s="559"/>
      <c r="VWG17" s="560"/>
      <c r="VWH17" s="560"/>
      <c r="VWI17" s="561"/>
      <c r="VWJ17" s="560"/>
      <c r="VWK17" s="767"/>
      <c r="VWL17" s="767"/>
      <c r="VWM17" s="767"/>
      <c r="VWN17" s="767"/>
      <c r="VWO17" s="767"/>
      <c r="VWP17" s="559"/>
      <c r="VWQ17" s="559"/>
      <c r="VWR17" s="560"/>
      <c r="VWS17" s="559"/>
      <c r="VWT17" s="559"/>
      <c r="VWU17" s="559"/>
      <c r="VWV17" s="560"/>
      <c r="VWW17" s="560"/>
      <c r="VWX17" s="561"/>
      <c r="VWY17" s="560"/>
      <c r="VWZ17" s="767"/>
      <c r="VXA17" s="767"/>
      <c r="VXB17" s="767"/>
      <c r="VXC17" s="767"/>
      <c r="VXD17" s="767"/>
      <c r="VXE17" s="559"/>
      <c r="VXF17" s="559"/>
      <c r="VXG17" s="560"/>
      <c r="VXH17" s="559"/>
      <c r="VXI17" s="559"/>
      <c r="VXJ17" s="559"/>
      <c r="VXK17" s="560"/>
      <c r="VXL17" s="560"/>
      <c r="VXM17" s="561"/>
      <c r="VXN17" s="560"/>
      <c r="VXO17" s="767"/>
      <c r="VXP17" s="767"/>
      <c r="VXQ17" s="767"/>
      <c r="VXR17" s="767"/>
      <c r="VXS17" s="767"/>
      <c r="VXT17" s="559"/>
      <c r="VXU17" s="559"/>
      <c r="VXV17" s="560"/>
      <c r="VXW17" s="559"/>
      <c r="VXX17" s="559"/>
      <c r="VXY17" s="559"/>
      <c r="VXZ17" s="560"/>
      <c r="VYA17" s="560"/>
      <c r="VYB17" s="561"/>
      <c r="VYC17" s="560"/>
      <c r="VYD17" s="767"/>
      <c r="VYE17" s="767"/>
      <c r="VYF17" s="767"/>
      <c r="VYG17" s="767"/>
      <c r="VYH17" s="767"/>
      <c r="VYI17" s="559"/>
      <c r="VYJ17" s="559"/>
      <c r="VYK17" s="560"/>
      <c r="VYL17" s="559"/>
      <c r="VYM17" s="559"/>
      <c r="VYN17" s="559"/>
      <c r="VYO17" s="560"/>
      <c r="VYP17" s="560"/>
      <c r="VYQ17" s="561"/>
      <c r="VYR17" s="560"/>
      <c r="VYS17" s="767"/>
      <c r="VYT17" s="767"/>
      <c r="VYU17" s="767"/>
      <c r="VYV17" s="767"/>
      <c r="VYW17" s="767"/>
      <c r="VYX17" s="559"/>
      <c r="VYY17" s="559"/>
      <c r="VYZ17" s="560"/>
      <c r="VZA17" s="559"/>
      <c r="VZB17" s="559"/>
      <c r="VZC17" s="559"/>
      <c r="VZD17" s="560"/>
      <c r="VZE17" s="560"/>
      <c r="VZF17" s="561"/>
      <c r="VZG17" s="560"/>
      <c r="VZH17" s="767"/>
      <c r="VZI17" s="767"/>
      <c r="VZJ17" s="767"/>
      <c r="VZK17" s="767"/>
      <c r="VZL17" s="767"/>
      <c r="VZM17" s="559"/>
      <c r="VZN17" s="559"/>
      <c r="VZO17" s="560"/>
      <c r="VZP17" s="559"/>
      <c r="VZQ17" s="559"/>
      <c r="VZR17" s="559"/>
      <c r="VZS17" s="560"/>
      <c r="VZT17" s="560"/>
      <c r="VZU17" s="561"/>
      <c r="VZV17" s="560"/>
      <c r="VZW17" s="767"/>
      <c r="VZX17" s="767"/>
      <c r="VZY17" s="767"/>
      <c r="VZZ17" s="767"/>
      <c r="WAA17" s="767"/>
      <c r="WAB17" s="559"/>
      <c r="WAC17" s="559"/>
      <c r="WAD17" s="560"/>
      <c r="WAE17" s="559"/>
      <c r="WAF17" s="559"/>
      <c r="WAG17" s="559"/>
      <c r="WAH17" s="560"/>
      <c r="WAI17" s="560"/>
      <c r="WAJ17" s="561"/>
      <c r="WAK17" s="560"/>
      <c r="WAL17" s="767"/>
      <c r="WAM17" s="767"/>
      <c r="WAN17" s="767"/>
      <c r="WAO17" s="767"/>
      <c r="WAP17" s="767"/>
      <c r="WAQ17" s="559"/>
      <c r="WAR17" s="559"/>
      <c r="WAS17" s="560"/>
      <c r="WAT17" s="559"/>
      <c r="WAU17" s="559"/>
      <c r="WAV17" s="559"/>
      <c r="WAW17" s="560"/>
      <c r="WAX17" s="560"/>
      <c r="WAY17" s="561"/>
      <c r="WAZ17" s="560"/>
      <c r="WBA17" s="767"/>
      <c r="WBB17" s="767"/>
      <c r="WBC17" s="767"/>
      <c r="WBD17" s="767"/>
      <c r="WBE17" s="767"/>
      <c r="WBF17" s="559"/>
      <c r="WBG17" s="559"/>
      <c r="WBH17" s="560"/>
      <c r="WBI17" s="559"/>
      <c r="WBJ17" s="559"/>
      <c r="WBK17" s="559"/>
      <c r="WBL17" s="560"/>
      <c r="WBM17" s="560"/>
      <c r="WBN17" s="561"/>
      <c r="WBO17" s="560"/>
      <c r="WBP17" s="767"/>
      <c r="WBQ17" s="767"/>
      <c r="WBR17" s="767"/>
      <c r="WBS17" s="767"/>
      <c r="WBT17" s="767"/>
      <c r="WBU17" s="559"/>
      <c r="WBV17" s="559"/>
      <c r="WBW17" s="560"/>
      <c r="WBX17" s="559"/>
      <c r="WBY17" s="559"/>
      <c r="WBZ17" s="559"/>
      <c r="WCA17" s="560"/>
      <c r="WCB17" s="560"/>
      <c r="WCC17" s="561"/>
      <c r="WCD17" s="560"/>
      <c r="WCE17" s="767"/>
      <c r="WCF17" s="767"/>
      <c r="WCG17" s="767"/>
      <c r="WCH17" s="767"/>
      <c r="WCI17" s="767"/>
      <c r="WCJ17" s="559"/>
      <c r="WCK17" s="559"/>
      <c r="WCL17" s="560"/>
      <c r="WCM17" s="559"/>
      <c r="WCN17" s="559"/>
      <c r="WCO17" s="559"/>
      <c r="WCP17" s="560"/>
      <c r="WCQ17" s="560"/>
      <c r="WCR17" s="561"/>
      <c r="WCS17" s="560"/>
      <c r="WCT17" s="767"/>
      <c r="WCU17" s="767"/>
      <c r="WCV17" s="767"/>
      <c r="WCW17" s="767"/>
      <c r="WCX17" s="767"/>
      <c r="WCY17" s="559"/>
      <c r="WCZ17" s="559"/>
      <c r="WDA17" s="560"/>
      <c r="WDB17" s="559"/>
      <c r="WDC17" s="559"/>
      <c r="WDD17" s="559"/>
      <c r="WDE17" s="560"/>
      <c r="WDF17" s="560"/>
      <c r="WDG17" s="561"/>
      <c r="WDH17" s="560"/>
      <c r="WDI17" s="767"/>
      <c r="WDJ17" s="767"/>
      <c r="WDK17" s="767"/>
      <c r="WDL17" s="767"/>
      <c r="WDM17" s="767"/>
      <c r="WDN17" s="559"/>
      <c r="WDO17" s="559"/>
      <c r="WDP17" s="560"/>
      <c r="WDQ17" s="559"/>
      <c r="WDR17" s="559"/>
      <c r="WDS17" s="559"/>
      <c r="WDT17" s="560"/>
      <c r="WDU17" s="560"/>
      <c r="WDV17" s="561"/>
      <c r="WDW17" s="560"/>
      <c r="WDX17" s="767"/>
      <c r="WDY17" s="767"/>
      <c r="WDZ17" s="767"/>
      <c r="WEA17" s="767"/>
      <c r="WEB17" s="767"/>
      <c r="WEC17" s="559"/>
      <c r="WED17" s="559"/>
      <c r="WEE17" s="560"/>
      <c r="WEF17" s="559"/>
      <c r="WEG17" s="559"/>
      <c r="WEH17" s="559"/>
      <c r="WEI17" s="560"/>
      <c r="WEJ17" s="560"/>
      <c r="WEK17" s="561"/>
      <c r="WEL17" s="560"/>
      <c r="WEM17" s="767"/>
      <c r="WEN17" s="767"/>
      <c r="WEO17" s="767"/>
      <c r="WEP17" s="767"/>
      <c r="WEQ17" s="767"/>
      <c r="WER17" s="559"/>
      <c r="WES17" s="559"/>
      <c r="WET17" s="560"/>
      <c r="WEU17" s="559"/>
      <c r="WEV17" s="559"/>
      <c r="WEW17" s="559"/>
      <c r="WEX17" s="560"/>
      <c r="WEY17" s="560"/>
      <c r="WEZ17" s="561"/>
      <c r="WFA17" s="560"/>
      <c r="WFB17" s="767"/>
      <c r="WFC17" s="767"/>
      <c r="WFD17" s="767"/>
      <c r="WFE17" s="767"/>
      <c r="WFF17" s="767"/>
      <c r="WFG17" s="559"/>
      <c r="WFH17" s="559"/>
      <c r="WFI17" s="560"/>
      <c r="WFJ17" s="559"/>
      <c r="WFK17" s="559"/>
      <c r="WFL17" s="559"/>
      <c r="WFM17" s="560"/>
      <c r="WFN17" s="560"/>
      <c r="WFO17" s="561"/>
      <c r="WFP17" s="560"/>
      <c r="WFQ17" s="767"/>
      <c r="WFR17" s="767"/>
      <c r="WFS17" s="767"/>
      <c r="WFT17" s="767"/>
      <c r="WFU17" s="767"/>
      <c r="WFV17" s="559"/>
      <c r="WFW17" s="559"/>
      <c r="WFX17" s="560"/>
      <c r="WFY17" s="559"/>
      <c r="WFZ17" s="559"/>
      <c r="WGA17" s="559"/>
      <c r="WGB17" s="560"/>
      <c r="WGC17" s="560"/>
      <c r="WGD17" s="561"/>
      <c r="WGE17" s="560"/>
      <c r="WGF17" s="767"/>
      <c r="WGG17" s="767"/>
      <c r="WGH17" s="767"/>
      <c r="WGI17" s="767"/>
      <c r="WGJ17" s="767"/>
      <c r="WGK17" s="559"/>
      <c r="WGL17" s="559"/>
      <c r="WGM17" s="560"/>
      <c r="WGN17" s="559"/>
      <c r="WGO17" s="559"/>
      <c r="WGP17" s="559"/>
      <c r="WGQ17" s="560"/>
      <c r="WGR17" s="560"/>
      <c r="WGS17" s="561"/>
      <c r="WGT17" s="560"/>
      <c r="WGU17" s="767"/>
      <c r="WGV17" s="767"/>
      <c r="WGW17" s="767"/>
      <c r="WGX17" s="767"/>
      <c r="WGY17" s="767"/>
      <c r="WGZ17" s="559"/>
      <c r="WHA17" s="559"/>
      <c r="WHB17" s="560"/>
      <c r="WHC17" s="559"/>
      <c r="WHD17" s="559"/>
      <c r="WHE17" s="559"/>
      <c r="WHF17" s="560"/>
      <c r="WHG17" s="560"/>
      <c r="WHH17" s="561"/>
      <c r="WHI17" s="560"/>
      <c r="WHJ17" s="767"/>
      <c r="WHK17" s="767"/>
      <c r="WHL17" s="767"/>
      <c r="WHM17" s="767"/>
      <c r="WHN17" s="767"/>
      <c r="WHO17" s="559"/>
      <c r="WHP17" s="559"/>
      <c r="WHQ17" s="560"/>
      <c r="WHR17" s="559"/>
      <c r="WHS17" s="559"/>
      <c r="WHT17" s="559"/>
      <c r="WHU17" s="560"/>
      <c r="WHV17" s="560"/>
      <c r="WHW17" s="561"/>
      <c r="WHX17" s="560"/>
      <c r="WHY17" s="767"/>
      <c r="WHZ17" s="767"/>
      <c r="WIA17" s="767"/>
      <c r="WIB17" s="767"/>
      <c r="WIC17" s="767"/>
      <c r="WID17" s="559"/>
      <c r="WIE17" s="559"/>
      <c r="WIF17" s="560"/>
      <c r="WIG17" s="559"/>
      <c r="WIH17" s="559"/>
      <c r="WII17" s="559"/>
      <c r="WIJ17" s="560"/>
      <c r="WIK17" s="560"/>
      <c r="WIL17" s="561"/>
      <c r="WIM17" s="560"/>
      <c r="WIN17" s="767"/>
      <c r="WIO17" s="767"/>
      <c r="WIP17" s="767"/>
      <c r="WIQ17" s="767"/>
      <c r="WIR17" s="767"/>
      <c r="WIS17" s="559"/>
      <c r="WIT17" s="559"/>
      <c r="WIU17" s="560"/>
      <c r="WIV17" s="559"/>
      <c r="WIW17" s="559"/>
      <c r="WIX17" s="559"/>
      <c r="WIY17" s="560"/>
      <c r="WIZ17" s="560"/>
      <c r="WJA17" s="561"/>
      <c r="WJB17" s="560"/>
      <c r="WJC17" s="767"/>
      <c r="WJD17" s="767"/>
      <c r="WJE17" s="767"/>
      <c r="WJF17" s="767"/>
      <c r="WJG17" s="767"/>
      <c r="WJH17" s="559"/>
      <c r="WJI17" s="559"/>
      <c r="WJJ17" s="560"/>
      <c r="WJK17" s="559"/>
      <c r="WJL17" s="559"/>
      <c r="WJM17" s="559"/>
      <c r="WJN17" s="560"/>
      <c r="WJO17" s="560"/>
      <c r="WJP17" s="561"/>
      <c r="WJQ17" s="560"/>
      <c r="WJR17" s="767"/>
      <c r="WJS17" s="767"/>
      <c r="WJT17" s="767"/>
      <c r="WJU17" s="767"/>
      <c r="WJV17" s="767"/>
      <c r="WJW17" s="559"/>
      <c r="WJX17" s="559"/>
      <c r="WJY17" s="560"/>
      <c r="WJZ17" s="559"/>
      <c r="WKA17" s="559"/>
      <c r="WKB17" s="559"/>
      <c r="WKC17" s="560"/>
      <c r="WKD17" s="560"/>
      <c r="WKE17" s="561"/>
      <c r="WKF17" s="560"/>
      <c r="WKG17" s="767"/>
      <c r="WKH17" s="767"/>
      <c r="WKI17" s="767"/>
      <c r="WKJ17" s="767"/>
      <c r="WKK17" s="767"/>
      <c r="WKL17" s="559"/>
      <c r="WKM17" s="559"/>
      <c r="WKN17" s="560"/>
      <c r="WKO17" s="559"/>
      <c r="WKP17" s="559"/>
      <c r="WKQ17" s="559"/>
      <c r="WKR17" s="560"/>
      <c r="WKS17" s="560"/>
      <c r="WKT17" s="561"/>
      <c r="WKU17" s="560"/>
      <c r="WKV17" s="767"/>
      <c r="WKW17" s="767"/>
      <c r="WKX17" s="767"/>
      <c r="WKY17" s="767"/>
      <c r="WKZ17" s="767"/>
      <c r="WLA17" s="559"/>
      <c r="WLB17" s="559"/>
      <c r="WLC17" s="560"/>
      <c r="WLD17" s="559"/>
      <c r="WLE17" s="559"/>
      <c r="WLF17" s="559"/>
      <c r="WLG17" s="560"/>
      <c r="WLH17" s="560"/>
      <c r="WLI17" s="561"/>
      <c r="WLJ17" s="560"/>
      <c r="WLK17" s="767"/>
      <c r="WLL17" s="767"/>
      <c r="WLM17" s="767"/>
      <c r="WLN17" s="767"/>
      <c r="WLO17" s="767"/>
      <c r="WLP17" s="559"/>
      <c r="WLQ17" s="559"/>
      <c r="WLR17" s="560"/>
      <c r="WLS17" s="559"/>
      <c r="WLT17" s="559"/>
      <c r="WLU17" s="559"/>
      <c r="WLV17" s="560"/>
      <c r="WLW17" s="560"/>
      <c r="WLX17" s="561"/>
      <c r="WLY17" s="560"/>
      <c r="WLZ17" s="767"/>
      <c r="WMA17" s="767"/>
      <c r="WMB17" s="767"/>
      <c r="WMC17" s="767"/>
      <c r="WMD17" s="767"/>
      <c r="WME17" s="559"/>
      <c r="WMF17" s="559"/>
      <c r="WMG17" s="560"/>
      <c r="WMH17" s="559"/>
      <c r="WMI17" s="559"/>
      <c r="WMJ17" s="559"/>
      <c r="WMK17" s="560"/>
      <c r="WML17" s="560"/>
      <c r="WMM17" s="561"/>
      <c r="WMN17" s="560"/>
      <c r="WMO17" s="767"/>
      <c r="WMP17" s="767"/>
      <c r="WMQ17" s="767"/>
      <c r="WMR17" s="767"/>
      <c r="WMS17" s="767"/>
      <c r="WMT17" s="559"/>
      <c r="WMU17" s="559"/>
      <c r="WMV17" s="560"/>
      <c r="WMW17" s="559"/>
      <c r="WMX17" s="559"/>
      <c r="WMY17" s="559"/>
      <c r="WMZ17" s="560"/>
      <c r="WNA17" s="560"/>
      <c r="WNB17" s="561"/>
      <c r="WNC17" s="560"/>
      <c r="WND17" s="767"/>
      <c r="WNE17" s="767"/>
      <c r="WNF17" s="767"/>
      <c r="WNG17" s="767"/>
      <c r="WNH17" s="767"/>
      <c r="WNI17" s="559"/>
      <c r="WNJ17" s="559"/>
      <c r="WNK17" s="560"/>
      <c r="WNL17" s="559"/>
      <c r="WNM17" s="559"/>
      <c r="WNN17" s="559"/>
      <c r="WNO17" s="560"/>
      <c r="WNP17" s="560"/>
      <c r="WNQ17" s="561"/>
      <c r="WNR17" s="560"/>
      <c r="WNS17" s="767"/>
      <c r="WNT17" s="767"/>
      <c r="WNU17" s="767"/>
      <c r="WNV17" s="767"/>
      <c r="WNW17" s="767"/>
      <c r="WNX17" s="559"/>
      <c r="WNY17" s="559"/>
      <c r="WNZ17" s="560"/>
      <c r="WOA17" s="559"/>
      <c r="WOB17" s="559"/>
      <c r="WOC17" s="559"/>
      <c r="WOD17" s="560"/>
      <c r="WOE17" s="560"/>
      <c r="WOF17" s="561"/>
      <c r="WOG17" s="560"/>
      <c r="WOH17" s="767"/>
      <c r="WOI17" s="767"/>
      <c r="WOJ17" s="767"/>
      <c r="WOK17" s="767"/>
      <c r="WOL17" s="767"/>
      <c r="WOM17" s="559"/>
      <c r="WON17" s="559"/>
      <c r="WOO17" s="560"/>
      <c r="WOP17" s="559"/>
      <c r="WOQ17" s="559"/>
      <c r="WOR17" s="559"/>
      <c r="WOS17" s="560"/>
      <c r="WOT17" s="560"/>
      <c r="WOU17" s="561"/>
      <c r="WOV17" s="560"/>
      <c r="WOW17" s="767"/>
      <c r="WOX17" s="767"/>
      <c r="WOY17" s="767"/>
      <c r="WOZ17" s="767"/>
      <c r="WPA17" s="767"/>
      <c r="WPB17" s="559"/>
      <c r="WPC17" s="559"/>
      <c r="WPD17" s="560"/>
      <c r="WPE17" s="559"/>
      <c r="WPF17" s="559"/>
      <c r="WPG17" s="559"/>
      <c r="WPH17" s="560"/>
      <c r="WPI17" s="560"/>
      <c r="WPJ17" s="561"/>
      <c r="WPK17" s="560"/>
      <c r="WPL17" s="767"/>
      <c r="WPM17" s="767"/>
      <c r="WPN17" s="767"/>
      <c r="WPO17" s="767"/>
      <c r="WPP17" s="767"/>
      <c r="WPQ17" s="559"/>
      <c r="WPR17" s="559"/>
      <c r="WPS17" s="560"/>
      <c r="WPT17" s="559"/>
      <c r="WPU17" s="559"/>
      <c r="WPV17" s="559"/>
      <c r="WPW17" s="560"/>
      <c r="WPX17" s="560"/>
      <c r="WPY17" s="561"/>
      <c r="WPZ17" s="560"/>
      <c r="WQA17" s="767"/>
      <c r="WQB17" s="767"/>
      <c r="WQC17" s="767"/>
      <c r="WQD17" s="767"/>
      <c r="WQE17" s="767"/>
      <c r="WQF17" s="559"/>
      <c r="WQG17" s="559"/>
      <c r="WQH17" s="560"/>
      <c r="WQI17" s="559"/>
      <c r="WQJ17" s="559"/>
      <c r="WQK17" s="559"/>
      <c r="WQL17" s="560"/>
      <c r="WQM17" s="560"/>
      <c r="WQN17" s="561"/>
      <c r="WQO17" s="560"/>
      <c r="WQP17" s="767"/>
      <c r="WQQ17" s="767"/>
      <c r="WQR17" s="767"/>
      <c r="WQS17" s="767"/>
      <c r="WQT17" s="767"/>
      <c r="WQU17" s="559"/>
      <c r="WQV17" s="559"/>
      <c r="WQW17" s="560"/>
      <c r="WQX17" s="559"/>
      <c r="WQY17" s="559"/>
      <c r="WQZ17" s="559"/>
      <c r="WRA17" s="560"/>
      <c r="WRB17" s="560"/>
      <c r="WRC17" s="561"/>
      <c r="WRD17" s="560"/>
      <c r="WRE17" s="767"/>
      <c r="WRF17" s="767"/>
      <c r="WRG17" s="767"/>
      <c r="WRH17" s="767"/>
      <c r="WRI17" s="767"/>
      <c r="WRJ17" s="559"/>
      <c r="WRK17" s="559"/>
      <c r="WRL17" s="560"/>
      <c r="WRM17" s="559"/>
      <c r="WRN17" s="559"/>
      <c r="WRO17" s="559"/>
      <c r="WRP17" s="560"/>
      <c r="WRQ17" s="560"/>
      <c r="WRR17" s="561"/>
      <c r="WRS17" s="560"/>
      <c r="WRT17" s="767"/>
      <c r="WRU17" s="767"/>
      <c r="WRV17" s="767"/>
      <c r="WRW17" s="767"/>
      <c r="WRX17" s="767"/>
      <c r="WRY17" s="559"/>
      <c r="WRZ17" s="559"/>
      <c r="WSA17" s="560"/>
      <c r="WSB17" s="559"/>
      <c r="WSC17" s="559"/>
      <c r="WSD17" s="559"/>
      <c r="WSE17" s="560"/>
      <c r="WSF17" s="560"/>
      <c r="WSG17" s="561"/>
      <c r="WSH17" s="560"/>
      <c r="WSI17" s="767"/>
      <c r="WSJ17" s="767"/>
      <c r="WSK17" s="767"/>
      <c r="WSL17" s="767"/>
      <c r="WSM17" s="767"/>
      <c r="WSN17" s="559"/>
      <c r="WSO17" s="559"/>
      <c r="WSP17" s="560"/>
      <c r="WSQ17" s="559"/>
      <c r="WSR17" s="559"/>
      <c r="WSS17" s="559"/>
      <c r="WST17" s="560"/>
      <c r="WSU17" s="560"/>
      <c r="WSV17" s="561"/>
      <c r="WSW17" s="560"/>
      <c r="WSX17" s="767"/>
      <c r="WSY17" s="767"/>
      <c r="WSZ17" s="767"/>
      <c r="WTA17" s="767"/>
      <c r="WTB17" s="767"/>
      <c r="WTC17" s="559"/>
      <c r="WTD17" s="559"/>
      <c r="WTE17" s="560"/>
      <c r="WTF17" s="559"/>
      <c r="WTG17" s="559"/>
      <c r="WTH17" s="559"/>
      <c r="WTI17" s="560"/>
      <c r="WTJ17" s="560"/>
      <c r="WTK17" s="561"/>
      <c r="WTL17" s="560"/>
      <c r="WTM17" s="767"/>
      <c r="WTN17" s="767"/>
      <c r="WTO17" s="767"/>
      <c r="WTP17" s="767"/>
      <c r="WTQ17" s="767"/>
      <c r="WTR17" s="559"/>
      <c r="WTS17" s="559"/>
      <c r="WTT17" s="560"/>
      <c r="WTU17" s="559"/>
      <c r="WTV17" s="559"/>
      <c r="WTW17" s="559"/>
      <c r="WTX17" s="560"/>
      <c r="WTY17" s="560"/>
      <c r="WTZ17" s="561"/>
      <c r="WUA17" s="560"/>
      <c r="WUB17" s="767"/>
      <c r="WUC17" s="767"/>
      <c r="WUD17" s="767"/>
      <c r="WUE17" s="767"/>
      <c r="WUF17" s="767"/>
      <c r="WUG17" s="559"/>
      <c r="WUH17" s="559"/>
      <c r="WUI17" s="560"/>
      <c r="WUJ17" s="559"/>
      <c r="WUK17" s="559"/>
      <c r="WUL17" s="559"/>
      <c r="WUM17" s="560"/>
      <c r="WUN17" s="560"/>
      <c r="WUO17" s="561"/>
      <c r="WUP17" s="560"/>
      <c r="WUQ17" s="767"/>
      <c r="WUR17" s="767"/>
      <c r="WUS17" s="767"/>
      <c r="WUT17" s="767"/>
      <c r="WUU17" s="767"/>
      <c r="WUV17" s="559"/>
      <c r="WUW17" s="559"/>
      <c r="WUX17" s="560"/>
      <c r="WUY17" s="559"/>
      <c r="WUZ17" s="559"/>
      <c r="WVA17" s="559"/>
      <c r="WVB17" s="560"/>
      <c r="WVC17" s="560"/>
      <c r="WVD17" s="561"/>
      <c r="WVE17" s="560"/>
      <c r="WVF17" s="767"/>
      <c r="WVG17" s="767"/>
      <c r="WVH17" s="767"/>
      <c r="WVI17" s="767"/>
      <c r="WVJ17" s="767"/>
      <c r="WVK17" s="559"/>
      <c r="WVL17" s="559"/>
      <c r="WVM17" s="560"/>
      <c r="WVN17" s="559"/>
      <c r="WVO17" s="559"/>
      <c r="WVP17" s="559"/>
      <c r="WVQ17" s="560"/>
      <c r="WVR17" s="560"/>
      <c r="WVS17" s="561"/>
      <c r="WVT17" s="560"/>
      <c r="WVU17" s="767"/>
      <c r="WVV17" s="767"/>
      <c r="WVW17" s="767"/>
      <c r="WVX17" s="767"/>
      <c r="WVY17" s="767"/>
      <c r="WVZ17" s="559"/>
      <c r="WWA17" s="559"/>
      <c r="WWB17" s="560"/>
      <c r="WWC17" s="559"/>
      <c r="WWD17" s="559"/>
      <c r="WWE17" s="559"/>
      <c r="WWF17" s="560"/>
      <c r="WWG17" s="560"/>
      <c r="WWH17" s="561"/>
      <c r="WWI17" s="560"/>
      <c r="WWJ17" s="767"/>
      <c r="WWK17" s="767"/>
      <c r="WWL17" s="767"/>
      <c r="WWM17" s="767"/>
      <c r="WWN17" s="767"/>
      <c r="WWO17" s="559"/>
      <c r="WWP17" s="559"/>
      <c r="WWQ17" s="560"/>
      <c r="WWR17" s="559"/>
      <c r="WWS17" s="559"/>
      <c r="WWT17" s="559"/>
      <c r="WWU17" s="560"/>
      <c r="WWV17" s="560"/>
      <c r="WWW17" s="561"/>
      <c r="WWX17" s="560"/>
      <c r="WWY17" s="767"/>
      <c r="WWZ17" s="767"/>
      <c r="WXA17" s="767"/>
      <c r="WXB17" s="767"/>
      <c r="WXC17" s="767"/>
      <c r="WXD17" s="559"/>
      <c r="WXE17" s="559"/>
      <c r="WXF17" s="560"/>
      <c r="WXG17" s="559"/>
      <c r="WXH17" s="559"/>
      <c r="WXI17" s="559"/>
      <c r="WXJ17" s="560"/>
      <c r="WXK17" s="560"/>
      <c r="WXL17" s="561"/>
      <c r="WXM17" s="560"/>
      <c r="WXN17" s="767"/>
      <c r="WXO17" s="767"/>
      <c r="WXP17" s="767"/>
      <c r="WXQ17" s="767"/>
      <c r="WXR17" s="767"/>
      <c r="WXS17" s="559"/>
      <c r="WXT17" s="559"/>
      <c r="WXU17" s="560"/>
      <c r="WXV17" s="559"/>
      <c r="WXW17" s="559"/>
      <c r="WXX17" s="559"/>
      <c r="WXY17" s="560"/>
      <c r="WXZ17" s="560"/>
      <c r="WYA17" s="561"/>
      <c r="WYB17" s="560"/>
      <c r="WYC17" s="767"/>
      <c r="WYD17" s="767"/>
      <c r="WYE17" s="767"/>
      <c r="WYF17" s="767"/>
      <c r="WYG17" s="767"/>
      <c r="WYH17" s="559"/>
      <c r="WYI17" s="559"/>
      <c r="WYJ17" s="560"/>
      <c r="WYK17" s="559"/>
      <c r="WYL17" s="559"/>
      <c r="WYM17" s="559"/>
      <c r="WYN17" s="560"/>
      <c r="WYO17" s="560"/>
      <c r="WYP17" s="561"/>
      <c r="WYQ17" s="560"/>
      <c r="WYR17" s="767"/>
      <c r="WYS17" s="767"/>
      <c r="WYT17" s="767"/>
      <c r="WYU17" s="767"/>
      <c r="WYV17" s="767"/>
      <c r="WYW17" s="559"/>
      <c r="WYX17" s="559"/>
      <c r="WYY17" s="560"/>
      <c r="WYZ17" s="559"/>
      <c r="WZA17" s="559"/>
      <c r="WZB17" s="559"/>
      <c r="WZC17" s="560"/>
      <c r="WZD17" s="560"/>
      <c r="WZE17" s="561"/>
      <c r="WZF17" s="560"/>
      <c r="WZG17" s="767"/>
      <c r="WZH17" s="767"/>
      <c r="WZI17" s="767"/>
      <c r="WZJ17" s="767"/>
      <c r="WZK17" s="767"/>
      <c r="WZL17" s="559"/>
      <c r="WZM17" s="559"/>
      <c r="WZN17" s="560"/>
      <c r="WZO17" s="559"/>
      <c r="WZP17" s="559"/>
      <c r="WZQ17" s="559"/>
      <c r="WZR17" s="560"/>
      <c r="WZS17" s="560"/>
      <c r="WZT17" s="561"/>
      <c r="WZU17" s="560"/>
      <c r="WZV17" s="767"/>
      <c r="WZW17" s="767"/>
      <c r="WZX17" s="767"/>
      <c r="WZY17" s="767"/>
      <c r="WZZ17" s="767"/>
      <c r="XAA17" s="559"/>
      <c r="XAB17" s="559"/>
      <c r="XAC17" s="560"/>
      <c r="XAD17" s="559"/>
      <c r="XAE17" s="559"/>
      <c r="XAF17" s="559"/>
      <c r="XAG17" s="560"/>
      <c r="XAH17" s="560"/>
      <c r="XAI17" s="561"/>
      <c r="XAJ17" s="560"/>
      <c r="XAK17" s="767"/>
      <c r="XAL17" s="767"/>
      <c r="XAM17" s="767"/>
      <c r="XAN17" s="767"/>
      <c r="XAO17" s="767"/>
      <c r="XAP17" s="559"/>
      <c r="XAQ17" s="559"/>
      <c r="XAR17" s="560"/>
      <c r="XAS17" s="559"/>
      <c r="XAT17" s="559"/>
      <c r="XAU17" s="559"/>
      <c r="XAV17" s="560"/>
      <c r="XAW17" s="560"/>
      <c r="XAX17" s="561"/>
      <c r="XAY17" s="560"/>
      <c r="XAZ17" s="767"/>
      <c r="XBA17" s="767"/>
      <c r="XBB17" s="767"/>
      <c r="XBC17" s="767"/>
      <c r="XBD17" s="767"/>
      <c r="XBE17" s="559"/>
      <c r="XBF17" s="559"/>
      <c r="XBG17" s="560"/>
      <c r="XBH17" s="559"/>
      <c r="XBI17" s="559"/>
      <c r="XBJ17" s="559"/>
      <c r="XBK17" s="560"/>
      <c r="XBL17" s="560"/>
      <c r="XBM17" s="561"/>
      <c r="XBN17" s="560"/>
      <c r="XBO17" s="767"/>
      <c r="XBP17" s="767"/>
      <c r="XBQ17" s="767"/>
      <c r="XBR17" s="767"/>
      <c r="XBS17" s="767"/>
      <c r="XBT17" s="559"/>
      <c r="XBU17" s="559"/>
      <c r="XBV17" s="560"/>
      <c r="XBW17" s="559"/>
      <c r="XBX17" s="559"/>
      <c r="XBY17" s="559"/>
      <c r="XBZ17" s="560"/>
      <c r="XCA17" s="560"/>
      <c r="XCB17" s="561"/>
      <c r="XCC17" s="560"/>
      <c r="XCD17" s="767"/>
      <c r="XCE17" s="767"/>
      <c r="XCF17" s="767"/>
      <c r="XCG17" s="767"/>
      <c r="XCH17" s="767"/>
      <c r="XCI17" s="559"/>
      <c r="XCJ17" s="559"/>
      <c r="XCK17" s="560"/>
      <c r="XCL17" s="559"/>
      <c r="XCM17" s="559"/>
      <c r="XCN17" s="559"/>
      <c r="XCO17" s="560"/>
      <c r="XCP17" s="560"/>
      <c r="XCQ17" s="561"/>
      <c r="XCR17" s="560"/>
      <c r="XCS17" s="767"/>
      <c r="XCT17" s="767"/>
      <c r="XCU17" s="767"/>
      <c r="XCV17" s="767"/>
      <c r="XCW17" s="767"/>
      <c r="XCX17" s="559"/>
      <c r="XCY17" s="559"/>
      <c r="XCZ17" s="560"/>
      <c r="XDA17" s="559"/>
      <c r="XDB17" s="559"/>
      <c r="XDC17" s="559"/>
      <c r="XDD17" s="560"/>
      <c r="XDE17" s="560"/>
      <c r="XDF17" s="561"/>
      <c r="XDG17" s="560"/>
      <c r="XDH17" s="767"/>
      <c r="XDI17" s="767"/>
      <c r="XDJ17" s="767"/>
      <c r="XDK17" s="767"/>
      <c r="XDL17" s="767"/>
      <c r="XDM17" s="559"/>
      <c r="XDN17" s="559"/>
      <c r="XDO17" s="560"/>
      <c r="XDP17" s="559"/>
      <c r="XDQ17" s="559"/>
      <c r="XDR17" s="559"/>
      <c r="XDS17" s="560"/>
      <c r="XDT17" s="560"/>
      <c r="XDU17" s="561"/>
      <c r="XDV17" s="560"/>
      <c r="XDW17" s="767"/>
      <c r="XDX17" s="767"/>
      <c r="XDY17" s="767"/>
      <c r="XDZ17" s="767"/>
      <c r="XEA17" s="767"/>
      <c r="XEB17" s="559"/>
      <c r="XEC17" s="559"/>
      <c r="XED17" s="560"/>
      <c r="XEE17" s="559"/>
      <c r="XEF17" s="559"/>
      <c r="XEG17" s="559"/>
      <c r="XEH17" s="560"/>
      <c r="XEI17" s="560"/>
      <c r="XEJ17" s="561"/>
      <c r="XEK17" s="560"/>
      <c r="XEL17" s="767"/>
      <c r="XEM17" s="767"/>
      <c r="XEN17" s="767"/>
      <c r="XEO17" s="767"/>
      <c r="XEP17" s="767"/>
      <c r="XEQ17" s="559"/>
      <c r="XER17" s="559"/>
      <c r="XES17" s="560"/>
      <c r="XET17" s="559"/>
      <c r="XEU17" s="559"/>
      <c r="XEV17" s="559"/>
      <c r="XEW17" s="560"/>
      <c r="XEX17" s="560"/>
      <c r="XEY17" s="561"/>
      <c r="XEZ17" s="560"/>
      <c r="XFA17" s="767"/>
      <c r="XFB17" s="767"/>
      <c r="XFC17" s="767"/>
      <c r="XFD17" s="767"/>
    </row>
    <row r="18" spans="1:16384" s="52" customFormat="1" ht="39" customHeight="1">
      <c r="A18" s="248" t="s">
        <v>305</v>
      </c>
      <c r="B18" s="249" t="s">
        <v>306</v>
      </c>
      <c r="C18" s="249" t="s">
        <v>307</v>
      </c>
      <c r="D18" s="250" t="s">
        <v>41</v>
      </c>
      <c r="E18" s="251" t="s">
        <v>2</v>
      </c>
      <c r="F18" s="252" t="s">
        <v>3</v>
      </c>
      <c r="G18" s="252" t="s">
        <v>190</v>
      </c>
      <c r="H18" s="252" t="s">
        <v>308</v>
      </c>
      <c r="I18" s="526" t="s">
        <v>309</v>
      </c>
      <c r="J18" s="526" t="s">
        <v>310</v>
      </c>
      <c r="K18" s="254" t="s">
        <v>311</v>
      </c>
      <c r="L18" s="768" t="s">
        <v>313</v>
      </c>
      <c r="M18" s="768"/>
      <c r="N18" s="255" t="s">
        <v>312</v>
      </c>
      <c r="O18" s="256" t="s">
        <v>315</v>
      </c>
    </row>
    <row r="19" spans="1:16384" s="52" customFormat="1" ht="37.5" customHeight="1">
      <c r="A19" s="769" t="str">
        <f>'Financial Plan 1397'!A20:B20</f>
        <v xml:space="preserve">ج: ایجاد و تنظیم آبریزه ساحات جدید </v>
      </c>
      <c r="B19" s="769"/>
      <c r="C19" s="769"/>
      <c r="D19" s="769"/>
      <c r="E19" s="266"/>
      <c r="F19" s="267"/>
      <c r="G19" s="267"/>
      <c r="H19" s="267"/>
      <c r="I19" s="268"/>
      <c r="J19" s="268"/>
      <c r="K19" s="268"/>
      <c r="L19" s="267" t="s">
        <v>255</v>
      </c>
      <c r="M19" s="258" t="s">
        <v>314</v>
      </c>
      <c r="N19" s="259"/>
      <c r="O19" s="258"/>
    </row>
    <row r="20" spans="1:16384" s="52" customFormat="1" ht="19.5" customHeight="1">
      <c r="A20" s="770" t="s">
        <v>321</v>
      </c>
      <c r="B20" s="770" t="s">
        <v>318</v>
      </c>
      <c r="C20" s="770" t="s">
        <v>324</v>
      </c>
      <c r="D20" s="554" t="str">
        <f>'Financial Plan 1397'!B22</f>
        <v>مقدار ساحه تحت فعالیت</v>
      </c>
      <c r="E20" s="285" t="str">
        <f>'Financial Plan 1397'!C22</f>
        <v>هکتار</v>
      </c>
      <c r="F20" s="285">
        <f>'Financial Plan 1397'!D22</f>
        <v>180</v>
      </c>
      <c r="G20" s="286">
        <f>'Financial Plan 1397'!F22</f>
        <v>0</v>
      </c>
      <c r="H20" s="286">
        <f>'Financial Plan 1397'!H22</f>
        <v>0</v>
      </c>
      <c r="I20" s="287"/>
      <c r="J20" s="287"/>
      <c r="K20" s="281"/>
      <c r="L20" s="281"/>
      <c r="M20" s="288">
        <f t="shared" ref="M20" si="2">H20/400</f>
        <v>0</v>
      </c>
      <c r="N20" s="289">
        <f t="shared" ref="N20:N28" si="3">M20*7</f>
        <v>0</v>
      </c>
      <c r="O20" s="290"/>
    </row>
    <row r="21" spans="1:16384" s="52" customFormat="1" ht="19.5" customHeight="1">
      <c r="A21" s="770"/>
      <c r="B21" s="770"/>
      <c r="C21" s="770"/>
      <c r="D21" s="554" t="str">
        <f>'Financial Plan 1397'!B23</f>
        <v>ایجاد تراس ده متره  و سه متره (40 سانتی عمق 70 سانتی عرض)</v>
      </c>
      <c r="E21" s="285" t="str">
        <f>'Financial Plan 1397'!C23</f>
        <v>متر</v>
      </c>
      <c r="F21" s="285">
        <f>'Financial Plan 1397'!D23</f>
        <v>299880</v>
      </c>
      <c r="G21" s="286">
        <f>'Financial Plan 1397'!F23</f>
        <v>25</v>
      </c>
      <c r="H21" s="286">
        <f>'Financial Plan 1397'!H23</f>
        <v>7497000</v>
      </c>
      <c r="I21" s="287">
        <v>43516</v>
      </c>
      <c r="J21" s="287">
        <v>43814</v>
      </c>
      <c r="K21" s="281" t="s">
        <v>320</v>
      </c>
      <c r="L21" s="281">
        <v>9</v>
      </c>
      <c r="M21" s="288">
        <f>'Financial Plan 1397'!G23</f>
        <v>18742.5</v>
      </c>
      <c r="N21" s="289">
        <f t="shared" si="3"/>
        <v>131197.5</v>
      </c>
      <c r="O21" s="290"/>
    </row>
    <row r="22" spans="1:16384" s="52" customFormat="1" ht="19.5" customHeight="1">
      <c r="A22" s="770"/>
      <c r="B22" s="770"/>
      <c r="C22" s="770"/>
      <c r="D22" s="554" t="str">
        <f>'Financial Plan 1397'!B24</f>
        <v>چیکدم</v>
      </c>
      <c r="E22" s="285" t="str">
        <f>'Financial Plan 1397'!C24</f>
        <v>متر مکعب</v>
      </c>
      <c r="F22" s="285">
        <f>'Financial Plan 1397'!D24</f>
        <v>360</v>
      </c>
      <c r="G22" s="286">
        <f>'Financial Plan 1397'!F24</f>
        <v>800</v>
      </c>
      <c r="H22" s="286">
        <f>'Financial Plan 1397'!H24</f>
        <v>288000</v>
      </c>
      <c r="I22" s="287">
        <v>43516</v>
      </c>
      <c r="J22" s="287">
        <v>43814</v>
      </c>
      <c r="K22" s="281" t="s">
        <v>320</v>
      </c>
      <c r="L22" s="281">
        <v>9</v>
      </c>
      <c r="M22" s="288">
        <f>'Financial Plan 1397'!G24</f>
        <v>720</v>
      </c>
      <c r="N22" s="289">
        <f t="shared" si="3"/>
        <v>5040</v>
      </c>
      <c r="O22" s="290"/>
    </row>
    <row r="23" spans="1:16384" s="52" customFormat="1" ht="19.5" customHeight="1">
      <c r="A23" s="770"/>
      <c r="B23" s="770"/>
      <c r="C23" s="770"/>
      <c r="D23" s="554" t="str">
        <f>'Financial Plan 1397'!B25</f>
        <v xml:space="preserve">حفر چقرک </v>
      </c>
      <c r="E23" s="285" t="str">
        <f>'Financial Plan 1397'!C25</f>
        <v>چقرک</v>
      </c>
      <c r="F23" s="285">
        <f>'Financial Plan 1397'!D25</f>
        <v>144000</v>
      </c>
      <c r="G23" s="286">
        <f>'Financial Plan 1397'!F25</f>
        <v>25</v>
      </c>
      <c r="H23" s="286">
        <f>'Financial Plan 1397'!H25</f>
        <v>3600000</v>
      </c>
      <c r="I23" s="287">
        <v>43516</v>
      </c>
      <c r="J23" s="287">
        <v>43814</v>
      </c>
      <c r="K23" s="281" t="s">
        <v>320</v>
      </c>
      <c r="L23" s="281">
        <v>9</v>
      </c>
      <c r="M23" s="288">
        <f>'Financial Plan 1397'!G25</f>
        <v>9000</v>
      </c>
      <c r="N23" s="289">
        <f t="shared" si="3"/>
        <v>63000</v>
      </c>
      <c r="O23" s="290"/>
    </row>
    <row r="24" spans="1:16384" s="52" customFormat="1" ht="19.5" customHeight="1">
      <c r="A24" s="770"/>
      <c r="B24" s="770"/>
      <c r="C24" s="770"/>
      <c r="D24" s="554" t="str">
        <f>'Financial Plan 1397'!B26</f>
        <v>حفر حوض های جذبی (3*2*2) متر</v>
      </c>
      <c r="E24" s="285" t="str">
        <f>'Financial Plan 1397'!C26</f>
        <v>حوض</v>
      </c>
      <c r="F24" s="285">
        <f>'Financial Plan 1397'!D26</f>
        <v>18</v>
      </c>
      <c r="G24" s="286">
        <f>'Financial Plan 1397'!F26</f>
        <v>4800</v>
      </c>
      <c r="H24" s="286">
        <f>'Financial Plan 1397'!H26</f>
        <v>86400</v>
      </c>
      <c r="I24" s="287">
        <v>43516</v>
      </c>
      <c r="J24" s="287">
        <v>43814</v>
      </c>
      <c r="K24" s="281" t="s">
        <v>320</v>
      </c>
      <c r="L24" s="281">
        <v>9</v>
      </c>
      <c r="M24" s="288">
        <f>'Financial Plan 1397'!G26</f>
        <v>216</v>
      </c>
      <c r="N24" s="289">
        <f t="shared" si="3"/>
        <v>1512</v>
      </c>
      <c r="O24" s="290"/>
    </row>
    <row r="25" spans="1:16384" s="58" customFormat="1" ht="21.75" customHeight="1">
      <c r="A25" s="770"/>
      <c r="B25" s="770"/>
      <c r="C25" s="770"/>
      <c r="D25" s="554" t="str">
        <f>'Financial Plan 1397'!B27</f>
        <v>غرس نهال های مختلف النوع در چقرک های حفر شده</v>
      </c>
      <c r="E25" s="285" t="str">
        <f>'Financial Plan 1397'!C27</f>
        <v>اصله</v>
      </c>
      <c r="F25" s="285">
        <f>'Financial Plan 1397'!D27</f>
        <v>72000</v>
      </c>
      <c r="G25" s="286">
        <f>'Financial Plan 1397'!F27</f>
        <v>8</v>
      </c>
      <c r="H25" s="286">
        <f>'Financial Plan 1397'!H27</f>
        <v>576000</v>
      </c>
      <c r="I25" s="287">
        <v>43516</v>
      </c>
      <c r="J25" s="287">
        <v>43814</v>
      </c>
      <c r="K25" s="281" t="s">
        <v>320</v>
      </c>
      <c r="L25" s="281">
        <v>9</v>
      </c>
      <c r="M25" s="288">
        <f>'Financial Plan 1397'!G27</f>
        <v>1440</v>
      </c>
      <c r="N25" s="289">
        <f t="shared" si="3"/>
        <v>10080</v>
      </c>
      <c r="O25" s="291"/>
    </row>
    <row r="26" spans="1:16384" s="58" customFormat="1" ht="21.75" customHeight="1">
      <c r="A26" s="770"/>
      <c r="B26" s="770"/>
      <c r="C26" s="770"/>
      <c r="D26" s="554" t="str">
        <f>'Financial Plan 1397'!B28</f>
        <v xml:space="preserve">بذر علوفه در ساحه </v>
      </c>
      <c r="E26" s="285" t="str">
        <f>'Financial Plan 1397'!C28</f>
        <v>هکتار</v>
      </c>
      <c r="F26" s="285">
        <f>'Financial Plan 1397'!D28</f>
        <v>54</v>
      </c>
      <c r="G26" s="286">
        <f>'Financial Plan 1397'!F28</f>
        <v>400</v>
      </c>
      <c r="H26" s="286">
        <f>'Financial Plan 1397'!H28</f>
        <v>21600</v>
      </c>
      <c r="I26" s="287">
        <v>43516</v>
      </c>
      <c r="J26" s="287">
        <v>43814</v>
      </c>
      <c r="K26" s="281" t="s">
        <v>320</v>
      </c>
      <c r="L26" s="281">
        <v>9</v>
      </c>
      <c r="M26" s="288">
        <f>'Financial Plan 1397'!G28</f>
        <v>54</v>
      </c>
      <c r="N26" s="289">
        <f t="shared" si="3"/>
        <v>378</v>
      </c>
      <c r="O26" s="291"/>
    </row>
    <row r="27" spans="1:16384" s="58" customFormat="1" ht="21.75" customHeight="1">
      <c r="A27" s="770"/>
      <c r="B27" s="770"/>
      <c r="C27" s="770"/>
      <c r="D27" s="554" t="str">
        <f>'Financial Plan 1397'!B29</f>
        <v>بذر مستقیم تخم درختان در ساحه چقرک های حفر شده</v>
      </c>
      <c r="E27" s="285" t="str">
        <f>'Financial Plan 1397'!C29</f>
        <v>حلقه</v>
      </c>
      <c r="F27" s="285">
        <f>'Financial Plan 1397'!D29</f>
        <v>72000</v>
      </c>
      <c r="G27" s="286">
        <f>'Financial Plan 1397'!F29</f>
        <v>2</v>
      </c>
      <c r="H27" s="286">
        <f>'Financial Plan 1397'!H29</f>
        <v>144000</v>
      </c>
      <c r="I27" s="287">
        <v>43516</v>
      </c>
      <c r="J27" s="287">
        <v>43814</v>
      </c>
      <c r="K27" s="281" t="s">
        <v>320</v>
      </c>
      <c r="L27" s="281">
        <v>9</v>
      </c>
      <c r="M27" s="288">
        <f>'Financial Plan 1397'!G29</f>
        <v>360</v>
      </c>
      <c r="N27" s="289">
        <f t="shared" si="3"/>
        <v>2520</v>
      </c>
      <c r="O27" s="291"/>
    </row>
    <row r="28" spans="1:16384" s="58" customFormat="1" ht="21.75" customHeight="1">
      <c r="A28" s="770"/>
      <c r="B28" s="770"/>
      <c r="C28" s="770"/>
      <c r="D28" s="554" t="str">
        <f>'Financial Plan 1397'!B30</f>
        <v>آبیاری نهال های غرس شده خزانی دو مرتبه بعد از غرس</v>
      </c>
      <c r="E28" s="285" t="str">
        <f>'Financial Plan 1397'!C30</f>
        <v>اصله</v>
      </c>
      <c r="F28" s="285">
        <f>'Financial Plan 1397'!D30</f>
        <v>72000</v>
      </c>
      <c r="G28" s="286">
        <f>'Financial Plan 1397'!F30</f>
        <v>1.6</v>
      </c>
      <c r="H28" s="286">
        <f>'Financial Plan 1397'!H30</f>
        <v>115200</v>
      </c>
      <c r="I28" s="287">
        <v>43516</v>
      </c>
      <c r="J28" s="287">
        <v>43814</v>
      </c>
      <c r="K28" s="281" t="s">
        <v>320</v>
      </c>
      <c r="L28" s="281">
        <v>9</v>
      </c>
      <c r="M28" s="288">
        <f>'Financial Plan 1397'!G30</f>
        <v>288</v>
      </c>
      <c r="N28" s="289">
        <f t="shared" si="3"/>
        <v>2016</v>
      </c>
      <c r="O28" s="292"/>
    </row>
    <row r="29" spans="1:16384" s="29" customFormat="1" ht="29.25" customHeight="1">
      <c r="A29" s="767" t="str">
        <f>'Financial Plan 1397'!A31:B31</f>
        <v>مجموع مصارف ایجاد و تنظیم آبریزه ساحات جدید</v>
      </c>
      <c r="B29" s="767"/>
      <c r="C29" s="767"/>
      <c r="D29" s="767"/>
      <c r="E29" s="767"/>
      <c r="F29" s="559"/>
      <c r="G29" s="559"/>
      <c r="H29" s="560">
        <f>SUM(H21:H28)</f>
        <v>12328200</v>
      </c>
      <c r="I29" s="559"/>
      <c r="J29" s="559"/>
      <c r="K29" s="559"/>
      <c r="L29" s="560">
        <f>SUM(L20:L28)</f>
        <v>72</v>
      </c>
      <c r="M29" s="560">
        <f>SUM(M21:M28)</f>
        <v>30820.5</v>
      </c>
      <c r="N29" s="561">
        <f>SUM(N21:N28)</f>
        <v>215743.5</v>
      </c>
      <c r="O29" s="560">
        <f>SUM(O25:O28)</f>
        <v>0</v>
      </c>
      <c r="P29" s="767"/>
      <c r="Q29" s="767"/>
      <c r="R29" s="767"/>
      <c r="S29" s="767"/>
      <c r="T29" s="767"/>
      <c r="U29" s="559"/>
      <c r="V29" s="559"/>
      <c r="W29" s="560"/>
      <c r="X29" s="559"/>
      <c r="Y29" s="559"/>
      <c r="Z29" s="559"/>
      <c r="AA29" s="560"/>
      <c r="AB29" s="560"/>
      <c r="AC29" s="561"/>
      <c r="AD29" s="560"/>
      <c r="AE29" s="767"/>
      <c r="AF29" s="767"/>
      <c r="AG29" s="767"/>
      <c r="AH29" s="767"/>
      <c r="AI29" s="767"/>
      <c r="AJ29" s="559"/>
      <c r="AK29" s="559"/>
      <c r="AL29" s="560"/>
      <c r="AM29" s="559"/>
      <c r="AN29" s="559"/>
      <c r="AO29" s="559"/>
      <c r="AP29" s="560"/>
      <c r="AQ29" s="560"/>
      <c r="AR29" s="561"/>
      <c r="AS29" s="560"/>
      <c r="AT29" s="767"/>
      <c r="AU29" s="767"/>
      <c r="AV29" s="767"/>
      <c r="AW29" s="767"/>
      <c r="AX29" s="767"/>
      <c r="AY29" s="559"/>
      <c r="AZ29" s="559"/>
      <c r="BA29" s="560"/>
      <c r="BB29" s="559"/>
      <c r="BC29" s="559"/>
      <c r="BD29" s="559"/>
      <c r="BE29" s="560"/>
      <c r="BF29" s="560"/>
      <c r="BG29" s="561"/>
      <c r="BH29" s="560"/>
      <c r="BI29" s="767"/>
      <c r="BJ29" s="767"/>
      <c r="BK29" s="767"/>
      <c r="BL29" s="767"/>
      <c r="BM29" s="767"/>
      <c r="BN29" s="559"/>
      <c r="BO29" s="559"/>
      <c r="BP29" s="560"/>
      <c r="BQ29" s="559"/>
      <c r="BR29" s="559"/>
      <c r="BS29" s="559"/>
      <c r="BT29" s="560"/>
      <c r="BU29" s="560"/>
      <c r="BV29" s="561"/>
      <c r="BW29" s="560"/>
      <c r="BX29" s="767"/>
      <c r="BY29" s="767"/>
      <c r="BZ29" s="767"/>
      <c r="CA29" s="767"/>
      <c r="CB29" s="767"/>
      <c r="CC29" s="559"/>
      <c r="CD29" s="559"/>
      <c r="CE29" s="560"/>
      <c r="CF29" s="559"/>
      <c r="CG29" s="559"/>
      <c r="CH29" s="559"/>
      <c r="CI29" s="560"/>
      <c r="CJ29" s="560"/>
      <c r="CK29" s="561"/>
      <c r="CL29" s="560"/>
      <c r="CM29" s="767"/>
      <c r="CN29" s="767"/>
      <c r="CO29" s="767"/>
      <c r="CP29" s="767"/>
      <c r="CQ29" s="767"/>
      <c r="CR29" s="559"/>
      <c r="CS29" s="559"/>
      <c r="CT29" s="560"/>
      <c r="CU29" s="559"/>
      <c r="CV29" s="559"/>
      <c r="CW29" s="559"/>
      <c r="CX29" s="560"/>
      <c r="CY29" s="560"/>
      <c r="CZ29" s="561"/>
      <c r="DA29" s="560"/>
      <c r="DB29" s="767"/>
      <c r="DC29" s="767"/>
      <c r="DD29" s="767"/>
      <c r="DE29" s="767"/>
      <c r="DF29" s="767"/>
      <c r="DG29" s="559"/>
      <c r="DH29" s="559"/>
      <c r="DI29" s="560"/>
      <c r="DJ29" s="559"/>
      <c r="DK29" s="559"/>
      <c r="DL29" s="559"/>
      <c r="DM29" s="560"/>
      <c r="DN29" s="560"/>
      <c r="DO29" s="561"/>
      <c r="DP29" s="560"/>
      <c r="DQ29" s="767"/>
      <c r="DR29" s="767"/>
      <c r="DS29" s="767"/>
      <c r="DT29" s="767"/>
      <c r="DU29" s="767"/>
      <c r="DV29" s="559"/>
      <c r="DW29" s="559"/>
      <c r="DX29" s="560"/>
      <c r="DY29" s="559"/>
      <c r="DZ29" s="559"/>
      <c r="EA29" s="559"/>
      <c r="EB29" s="560"/>
      <c r="EC29" s="560"/>
      <c r="ED29" s="561"/>
      <c r="EE29" s="560"/>
      <c r="EF29" s="767"/>
      <c r="EG29" s="767"/>
      <c r="EH29" s="767"/>
      <c r="EI29" s="767"/>
      <c r="EJ29" s="767"/>
      <c r="EK29" s="559"/>
      <c r="EL29" s="559"/>
      <c r="EM29" s="560"/>
      <c r="EN29" s="559"/>
      <c r="EO29" s="559"/>
      <c r="EP29" s="559"/>
      <c r="EQ29" s="560"/>
      <c r="ER29" s="560"/>
      <c r="ES29" s="561"/>
      <c r="ET29" s="560"/>
      <c r="EU29" s="767"/>
      <c r="EV29" s="767"/>
      <c r="EW29" s="767"/>
      <c r="EX29" s="767"/>
      <c r="EY29" s="767"/>
      <c r="EZ29" s="559"/>
      <c r="FA29" s="559"/>
      <c r="FB29" s="560"/>
      <c r="FC29" s="559"/>
      <c r="FD29" s="559"/>
      <c r="FE29" s="559"/>
      <c r="FF29" s="560"/>
      <c r="FG29" s="560"/>
      <c r="FH29" s="561"/>
      <c r="FI29" s="560"/>
      <c r="FJ29" s="767"/>
      <c r="FK29" s="767"/>
      <c r="FL29" s="767"/>
      <c r="FM29" s="767"/>
      <c r="FN29" s="767"/>
      <c r="FO29" s="559"/>
      <c r="FP29" s="559"/>
      <c r="FQ29" s="560"/>
      <c r="FR29" s="559"/>
      <c r="FS29" s="559"/>
      <c r="FT29" s="559"/>
      <c r="FU29" s="560"/>
      <c r="FV29" s="560"/>
      <c r="FW29" s="561"/>
      <c r="FX29" s="560"/>
      <c r="FY29" s="767"/>
      <c r="FZ29" s="767"/>
      <c r="GA29" s="767"/>
      <c r="GB29" s="767"/>
      <c r="GC29" s="767"/>
      <c r="GD29" s="559"/>
      <c r="GE29" s="559"/>
      <c r="GF29" s="560"/>
      <c r="GG29" s="559"/>
      <c r="GH29" s="559"/>
      <c r="GI29" s="559"/>
      <c r="GJ29" s="560"/>
      <c r="GK29" s="560"/>
      <c r="GL29" s="561"/>
      <c r="GM29" s="560"/>
      <c r="GN29" s="767"/>
      <c r="GO29" s="767"/>
      <c r="GP29" s="767"/>
      <c r="GQ29" s="767"/>
      <c r="GR29" s="767"/>
      <c r="GS29" s="559"/>
      <c r="GT29" s="559"/>
      <c r="GU29" s="560"/>
      <c r="GV29" s="559"/>
      <c r="GW29" s="559"/>
      <c r="GX29" s="559"/>
      <c r="GY29" s="560"/>
      <c r="GZ29" s="560"/>
      <c r="HA29" s="561"/>
      <c r="HB29" s="560"/>
      <c r="HC29" s="767"/>
      <c r="HD29" s="767"/>
      <c r="HE29" s="767"/>
      <c r="HF29" s="767"/>
      <c r="HG29" s="767"/>
      <c r="HH29" s="559"/>
      <c r="HI29" s="559"/>
      <c r="HJ29" s="560"/>
      <c r="HK29" s="559"/>
      <c r="HL29" s="559"/>
      <c r="HM29" s="559"/>
      <c r="HN29" s="560"/>
      <c r="HO29" s="560"/>
      <c r="HP29" s="561"/>
      <c r="HQ29" s="560"/>
      <c r="HR29" s="767"/>
      <c r="HS29" s="767"/>
      <c r="HT29" s="767"/>
      <c r="HU29" s="767"/>
      <c r="HV29" s="767"/>
      <c r="HW29" s="559"/>
      <c r="HX29" s="559"/>
      <c r="HY29" s="560"/>
      <c r="HZ29" s="559"/>
      <c r="IA29" s="559"/>
      <c r="IB29" s="559"/>
      <c r="IC29" s="560"/>
      <c r="ID29" s="560"/>
      <c r="IE29" s="561"/>
      <c r="IF29" s="560"/>
      <c r="IG29" s="767"/>
      <c r="IH29" s="767"/>
      <c r="II29" s="767"/>
      <c r="IJ29" s="767"/>
      <c r="IK29" s="767"/>
      <c r="IL29" s="559"/>
      <c r="IM29" s="559"/>
      <c r="IN29" s="560"/>
      <c r="IO29" s="559"/>
      <c r="IP29" s="559"/>
      <c r="IQ29" s="559"/>
      <c r="IR29" s="560"/>
      <c r="IS29" s="560"/>
      <c r="IT29" s="561"/>
      <c r="IU29" s="560"/>
      <c r="IV29" s="767"/>
      <c r="IW29" s="767"/>
      <c r="IX29" s="767"/>
      <c r="IY29" s="767"/>
      <c r="IZ29" s="767"/>
      <c r="JA29" s="559"/>
      <c r="JB29" s="559"/>
      <c r="JC29" s="560"/>
      <c r="JD29" s="559"/>
      <c r="JE29" s="559"/>
      <c r="JF29" s="559"/>
      <c r="JG29" s="560"/>
      <c r="JH29" s="560"/>
      <c r="JI29" s="561"/>
      <c r="JJ29" s="560"/>
      <c r="JK29" s="767"/>
      <c r="JL29" s="767"/>
      <c r="JM29" s="767"/>
      <c r="JN29" s="767"/>
      <c r="JO29" s="767"/>
      <c r="JP29" s="559"/>
      <c r="JQ29" s="559"/>
      <c r="JR29" s="560"/>
      <c r="JS29" s="559"/>
      <c r="JT29" s="559"/>
      <c r="JU29" s="559"/>
      <c r="JV29" s="560"/>
      <c r="JW29" s="560"/>
      <c r="JX29" s="561"/>
      <c r="JY29" s="560"/>
      <c r="JZ29" s="767"/>
      <c r="KA29" s="767"/>
      <c r="KB29" s="767"/>
      <c r="KC29" s="767"/>
      <c r="KD29" s="767"/>
      <c r="KE29" s="559"/>
      <c r="KF29" s="559"/>
      <c r="KG29" s="560"/>
      <c r="KH29" s="559"/>
      <c r="KI29" s="559"/>
      <c r="KJ29" s="559"/>
      <c r="KK29" s="560"/>
      <c r="KL29" s="560"/>
      <c r="KM29" s="561"/>
      <c r="KN29" s="560"/>
      <c r="KO29" s="767"/>
      <c r="KP29" s="767"/>
      <c r="KQ29" s="767"/>
      <c r="KR29" s="767"/>
      <c r="KS29" s="767"/>
      <c r="KT29" s="559"/>
      <c r="KU29" s="559"/>
      <c r="KV29" s="560"/>
      <c r="KW29" s="559"/>
      <c r="KX29" s="559"/>
      <c r="KY29" s="559"/>
      <c r="KZ29" s="560"/>
      <c r="LA29" s="560"/>
      <c r="LB29" s="561"/>
      <c r="LC29" s="560"/>
      <c r="LD29" s="767"/>
      <c r="LE29" s="767"/>
      <c r="LF29" s="767"/>
      <c r="LG29" s="767"/>
      <c r="LH29" s="767"/>
      <c r="LI29" s="559"/>
      <c r="LJ29" s="559"/>
      <c r="LK29" s="560"/>
      <c r="LL29" s="559"/>
      <c r="LM29" s="559"/>
      <c r="LN29" s="559"/>
      <c r="LO29" s="560"/>
      <c r="LP29" s="560"/>
      <c r="LQ29" s="561"/>
      <c r="LR29" s="560"/>
      <c r="LS29" s="767"/>
      <c r="LT29" s="767"/>
      <c r="LU29" s="767"/>
      <c r="LV29" s="767"/>
      <c r="LW29" s="767"/>
      <c r="LX29" s="559"/>
      <c r="LY29" s="559"/>
      <c r="LZ29" s="560"/>
      <c r="MA29" s="559"/>
      <c r="MB29" s="559"/>
      <c r="MC29" s="559"/>
      <c r="MD29" s="560"/>
      <c r="ME29" s="560"/>
      <c r="MF29" s="561"/>
      <c r="MG29" s="560"/>
      <c r="MH29" s="767"/>
      <c r="MI29" s="767"/>
      <c r="MJ29" s="767"/>
      <c r="MK29" s="767"/>
      <c r="ML29" s="767"/>
      <c r="MM29" s="559"/>
      <c r="MN29" s="559"/>
      <c r="MO29" s="560"/>
      <c r="MP29" s="559"/>
      <c r="MQ29" s="559"/>
      <c r="MR29" s="559"/>
      <c r="MS29" s="560"/>
      <c r="MT29" s="560"/>
      <c r="MU29" s="561"/>
      <c r="MV29" s="560"/>
      <c r="MW29" s="767"/>
      <c r="MX29" s="767"/>
      <c r="MY29" s="767"/>
      <c r="MZ29" s="767"/>
      <c r="NA29" s="767"/>
      <c r="NB29" s="559"/>
      <c r="NC29" s="559"/>
      <c r="ND29" s="560"/>
      <c r="NE29" s="559"/>
      <c r="NF29" s="559"/>
      <c r="NG29" s="559"/>
      <c r="NH29" s="560"/>
      <c r="NI29" s="560"/>
      <c r="NJ29" s="561"/>
      <c r="NK29" s="560"/>
      <c r="NL29" s="767"/>
      <c r="NM29" s="767"/>
      <c r="NN29" s="767"/>
      <c r="NO29" s="767"/>
      <c r="NP29" s="767"/>
      <c r="NQ29" s="559"/>
      <c r="NR29" s="559"/>
      <c r="NS29" s="560"/>
      <c r="NT29" s="559"/>
      <c r="NU29" s="559"/>
      <c r="NV29" s="559"/>
      <c r="NW29" s="560"/>
      <c r="NX29" s="560"/>
      <c r="NY29" s="561"/>
      <c r="NZ29" s="560"/>
      <c r="OA29" s="767"/>
      <c r="OB29" s="767"/>
      <c r="OC29" s="767"/>
      <c r="OD29" s="767"/>
      <c r="OE29" s="767"/>
      <c r="OF29" s="559"/>
      <c r="OG29" s="559"/>
      <c r="OH29" s="560"/>
      <c r="OI29" s="559"/>
      <c r="OJ29" s="559"/>
      <c r="OK29" s="559"/>
      <c r="OL29" s="560"/>
      <c r="OM29" s="560"/>
      <c r="ON29" s="561"/>
      <c r="OO29" s="560"/>
      <c r="OP29" s="767"/>
      <c r="OQ29" s="767"/>
      <c r="OR29" s="767"/>
      <c r="OS29" s="767"/>
      <c r="OT29" s="767"/>
      <c r="OU29" s="559"/>
      <c r="OV29" s="559"/>
      <c r="OW29" s="560"/>
      <c r="OX29" s="559"/>
      <c r="OY29" s="559"/>
      <c r="OZ29" s="559"/>
      <c r="PA29" s="560"/>
      <c r="PB29" s="560"/>
      <c r="PC29" s="561"/>
      <c r="PD29" s="560"/>
      <c r="PE29" s="767"/>
      <c r="PF29" s="767"/>
      <c r="PG29" s="767"/>
      <c r="PH29" s="767"/>
      <c r="PI29" s="767"/>
      <c r="PJ29" s="559"/>
      <c r="PK29" s="559"/>
      <c r="PL29" s="560"/>
      <c r="PM29" s="559"/>
      <c r="PN29" s="559"/>
      <c r="PO29" s="559"/>
      <c r="PP29" s="560"/>
      <c r="PQ29" s="560"/>
      <c r="PR29" s="561"/>
      <c r="PS29" s="560"/>
      <c r="PT29" s="767"/>
      <c r="PU29" s="767"/>
      <c r="PV29" s="767"/>
      <c r="PW29" s="767"/>
      <c r="PX29" s="767"/>
      <c r="PY29" s="559"/>
      <c r="PZ29" s="559"/>
      <c r="QA29" s="560"/>
      <c r="QB29" s="559"/>
      <c r="QC29" s="559"/>
      <c r="QD29" s="559"/>
      <c r="QE29" s="560"/>
      <c r="QF29" s="560"/>
      <c r="QG29" s="561"/>
      <c r="QH29" s="560"/>
      <c r="QI29" s="767"/>
      <c r="QJ29" s="767"/>
      <c r="QK29" s="767"/>
      <c r="QL29" s="767"/>
      <c r="QM29" s="767"/>
      <c r="QN29" s="559"/>
      <c r="QO29" s="559"/>
      <c r="QP29" s="560"/>
      <c r="QQ29" s="559"/>
      <c r="QR29" s="559"/>
      <c r="QS29" s="559"/>
      <c r="QT29" s="560"/>
      <c r="QU29" s="560"/>
      <c r="QV29" s="561"/>
      <c r="QW29" s="560"/>
      <c r="QX29" s="767"/>
      <c r="QY29" s="767"/>
      <c r="QZ29" s="767"/>
      <c r="RA29" s="767"/>
      <c r="RB29" s="767"/>
      <c r="RC29" s="559"/>
      <c r="RD29" s="559"/>
      <c r="RE29" s="560"/>
      <c r="RF29" s="559"/>
      <c r="RG29" s="559"/>
      <c r="RH29" s="559"/>
      <c r="RI29" s="560"/>
      <c r="RJ29" s="560"/>
      <c r="RK29" s="561"/>
      <c r="RL29" s="560"/>
      <c r="RM29" s="767"/>
      <c r="RN29" s="767"/>
      <c r="RO29" s="767"/>
      <c r="RP29" s="767"/>
      <c r="RQ29" s="767"/>
      <c r="RR29" s="559"/>
      <c r="RS29" s="559"/>
      <c r="RT29" s="560"/>
      <c r="RU29" s="559"/>
      <c r="RV29" s="559"/>
      <c r="RW29" s="559"/>
      <c r="RX29" s="560"/>
      <c r="RY29" s="560"/>
      <c r="RZ29" s="561"/>
      <c r="SA29" s="560"/>
      <c r="SB29" s="767"/>
      <c r="SC29" s="767"/>
      <c r="SD29" s="767"/>
      <c r="SE29" s="767"/>
      <c r="SF29" s="767"/>
      <c r="SG29" s="559"/>
      <c r="SH29" s="559"/>
      <c r="SI29" s="560"/>
      <c r="SJ29" s="559"/>
      <c r="SK29" s="559"/>
      <c r="SL29" s="559"/>
      <c r="SM29" s="560"/>
      <c r="SN29" s="560"/>
      <c r="SO29" s="561"/>
      <c r="SP29" s="560"/>
      <c r="SQ29" s="767"/>
      <c r="SR29" s="767"/>
      <c r="SS29" s="767"/>
      <c r="ST29" s="767"/>
      <c r="SU29" s="767"/>
      <c r="SV29" s="559"/>
      <c r="SW29" s="559"/>
      <c r="SX29" s="560"/>
      <c r="SY29" s="559"/>
      <c r="SZ29" s="559"/>
      <c r="TA29" s="559"/>
      <c r="TB29" s="560"/>
      <c r="TC29" s="560"/>
      <c r="TD29" s="561"/>
      <c r="TE29" s="560"/>
      <c r="TF29" s="767"/>
      <c r="TG29" s="767"/>
      <c r="TH29" s="767"/>
      <c r="TI29" s="767"/>
      <c r="TJ29" s="767"/>
      <c r="TK29" s="559"/>
      <c r="TL29" s="559"/>
      <c r="TM29" s="560"/>
      <c r="TN29" s="559"/>
      <c r="TO29" s="559"/>
      <c r="TP29" s="559"/>
      <c r="TQ29" s="560"/>
      <c r="TR29" s="560"/>
      <c r="TS29" s="561"/>
      <c r="TT29" s="560"/>
      <c r="TU29" s="767"/>
      <c r="TV29" s="767"/>
      <c r="TW29" s="767"/>
      <c r="TX29" s="767"/>
      <c r="TY29" s="767"/>
      <c r="TZ29" s="559"/>
      <c r="UA29" s="559"/>
      <c r="UB29" s="560"/>
      <c r="UC29" s="559"/>
      <c r="UD29" s="559"/>
      <c r="UE29" s="559"/>
      <c r="UF29" s="560"/>
      <c r="UG29" s="560"/>
      <c r="UH29" s="561"/>
      <c r="UI29" s="560"/>
      <c r="UJ29" s="767"/>
      <c r="UK29" s="767"/>
      <c r="UL29" s="767"/>
      <c r="UM29" s="767"/>
      <c r="UN29" s="767"/>
      <c r="UO29" s="559"/>
      <c r="UP29" s="559"/>
      <c r="UQ29" s="560"/>
      <c r="UR29" s="559"/>
      <c r="US29" s="559"/>
      <c r="UT29" s="559"/>
      <c r="UU29" s="560"/>
      <c r="UV29" s="560"/>
      <c r="UW29" s="561"/>
      <c r="UX29" s="560"/>
      <c r="UY29" s="767"/>
      <c r="UZ29" s="767"/>
      <c r="VA29" s="767"/>
      <c r="VB29" s="767"/>
      <c r="VC29" s="767"/>
      <c r="VD29" s="559"/>
      <c r="VE29" s="559"/>
      <c r="VF29" s="560"/>
      <c r="VG29" s="559"/>
      <c r="VH29" s="559"/>
      <c r="VI29" s="559"/>
      <c r="VJ29" s="560"/>
      <c r="VK29" s="560"/>
      <c r="VL29" s="561"/>
      <c r="VM29" s="560"/>
      <c r="VN29" s="767"/>
      <c r="VO29" s="767"/>
      <c r="VP29" s="767"/>
      <c r="VQ29" s="767"/>
      <c r="VR29" s="767"/>
      <c r="VS29" s="559"/>
      <c r="VT29" s="559"/>
      <c r="VU29" s="560"/>
      <c r="VV29" s="559"/>
      <c r="VW29" s="559"/>
      <c r="VX29" s="559"/>
      <c r="VY29" s="560"/>
      <c r="VZ29" s="560"/>
      <c r="WA29" s="561"/>
      <c r="WB29" s="560"/>
      <c r="WC29" s="767"/>
      <c r="WD29" s="767"/>
      <c r="WE29" s="767"/>
      <c r="WF29" s="767"/>
      <c r="WG29" s="767"/>
      <c r="WH29" s="559"/>
      <c r="WI29" s="559"/>
      <c r="WJ29" s="560"/>
      <c r="WK29" s="559"/>
      <c r="WL29" s="559"/>
      <c r="WM29" s="559"/>
      <c r="WN29" s="560"/>
      <c r="WO29" s="560"/>
      <c r="WP29" s="561"/>
      <c r="WQ29" s="560"/>
      <c r="WR29" s="767"/>
      <c r="WS29" s="767"/>
      <c r="WT29" s="767"/>
      <c r="WU29" s="767"/>
      <c r="WV29" s="767"/>
      <c r="WW29" s="559"/>
      <c r="WX29" s="559"/>
      <c r="WY29" s="560"/>
      <c r="WZ29" s="559"/>
      <c r="XA29" s="559"/>
      <c r="XB29" s="559"/>
      <c r="XC29" s="560"/>
      <c r="XD29" s="560"/>
      <c r="XE29" s="561"/>
      <c r="XF29" s="560"/>
      <c r="XG29" s="767"/>
      <c r="XH29" s="767"/>
      <c r="XI29" s="767"/>
      <c r="XJ29" s="767"/>
      <c r="XK29" s="767"/>
      <c r="XL29" s="559"/>
      <c r="XM29" s="559"/>
      <c r="XN29" s="560"/>
      <c r="XO29" s="559"/>
      <c r="XP29" s="559"/>
      <c r="XQ29" s="559"/>
      <c r="XR29" s="560"/>
      <c r="XS29" s="560"/>
      <c r="XT29" s="561"/>
      <c r="XU29" s="560"/>
      <c r="XV29" s="767"/>
      <c r="XW29" s="767"/>
      <c r="XX29" s="767"/>
      <c r="XY29" s="767"/>
      <c r="XZ29" s="767"/>
      <c r="YA29" s="559"/>
      <c r="YB29" s="559"/>
      <c r="YC29" s="560"/>
      <c r="YD29" s="559"/>
      <c r="YE29" s="559"/>
      <c r="YF29" s="559"/>
      <c r="YG29" s="560"/>
      <c r="YH29" s="560"/>
      <c r="YI29" s="561"/>
      <c r="YJ29" s="560"/>
      <c r="YK29" s="767"/>
      <c r="YL29" s="767"/>
      <c r="YM29" s="767"/>
      <c r="YN29" s="767"/>
      <c r="YO29" s="767"/>
      <c r="YP29" s="559"/>
      <c r="YQ29" s="559"/>
      <c r="YR29" s="560"/>
      <c r="YS29" s="559"/>
      <c r="YT29" s="559"/>
      <c r="YU29" s="559"/>
      <c r="YV29" s="560"/>
      <c r="YW29" s="560"/>
      <c r="YX29" s="561"/>
      <c r="YY29" s="560"/>
      <c r="YZ29" s="767"/>
      <c r="ZA29" s="767"/>
      <c r="ZB29" s="767"/>
      <c r="ZC29" s="767"/>
      <c r="ZD29" s="767"/>
      <c r="ZE29" s="559"/>
      <c r="ZF29" s="559"/>
      <c r="ZG29" s="560"/>
      <c r="ZH29" s="559"/>
      <c r="ZI29" s="559"/>
      <c r="ZJ29" s="559"/>
      <c r="ZK29" s="560"/>
      <c r="ZL29" s="560"/>
      <c r="ZM29" s="561"/>
      <c r="ZN29" s="560"/>
      <c r="ZO29" s="767"/>
      <c r="ZP29" s="767"/>
      <c r="ZQ29" s="767"/>
      <c r="ZR29" s="767"/>
      <c r="ZS29" s="767"/>
      <c r="ZT29" s="559"/>
      <c r="ZU29" s="559"/>
      <c r="ZV29" s="560"/>
      <c r="ZW29" s="559"/>
      <c r="ZX29" s="559"/>
      <c r="ZY29" s="559"/>
      <c r="ZZ29" s="560"/>
      <c r="AAA29" s="560"/>
      <c r="AAB29" s="561"/>
      <c r="AAC29" s="560"/>
      <c r="AAD29" s="767"/>
      <c r="AAE29" s="767"/>
      <c r="AAF29" s="767"/>
      <c r="AAG29" s="767"/>
      <c r="AAH29" s="767"/>
      <c r="AAI29" s="559"/>
      <c r="AAJ29" s="559"/>
      <c r="AAK29" s="560"/>
      <c r="AAL29" s="559"/>
      <c r="AAM29" s="559"/>
      <c r="AAN29" s="559"/>
      <c r="AAO29" s="560"/>
      <c r="AAP29" s="560"/>
      <c r="AAQ29" s="561"/>
      <c r="AAR29" s="560"/>
      <c r="AAS29" s="767"/>
      <c r="AAT29" s="767"/>
      <c r="AAU29" s="767"/>
      <c r="AAV29" s="767"/>
      <c r="AAW29" s="767"/>
      <c r="AAX29" s="559"/>
      <c r="AAY29" s="559"/>
      <c r="AAZ29" s="560"/>
      <c r="ABA29" s="559"/>
      <c r="ABB29" s="559"/>
      <c r="ABC29" s="559"/>
      <c r="ABD29" s="560"/>
      <c r="ABE29" s="560"/>
      <c r="ABF29" s="561"/>
      <c r="ABG29" s="560"/>
      <c r="ABH29" s="767"/>
      <c r="ABI29" s="767"/>
      <c r="ABJ29" s="767"/>
      <c r="ABK29" s="767"/>
      <c r="ABL29" s="767"/>
      <c r="ABM29" s="559"/>
      <c r="ABN29" s="559"/>
      <c r="ABO29" s="560"/>
      <c r="ABP29" s="559"/>
      <c r="ABQ29" s="559"/>
      <c r="ABR29" s="559"/>
      <c r="ABS29" s="560"/>
      <c r="ABT29" s="560"/>
      <c r="ABU29" s="561"/>
      <c r="ABV29" s="560"/>
      <c r="ABW29" s="767"/>
      <c r="ABX29" s="767"/>
      <c r="ABY29" s="767"/>
      <c r="ABZ29" s="767"/>
      <c r="ACA29" s="767"/>
      <c r="ACB29" s="559"/>
      <c r="ACC29" s="559"/>
      <c r="ACD29" s="560"/>
      <c r="ACE29" s="559"/>
      <c r="ACF29" s="559"/>
      <c r="ACG29" s="559"/>
      <c r="ACH29" s="560"/>
      <c r="ACI29" s="560"/>
      <c r="ACJ29" s="561"/>
      <c r="ACK29" s="560"/>
      <c r="ACL29" s="767"/>
      <c r="ACM29" s="767"/>
      <c r="ACN29" s="767"/>
      <c r="ACO29" s="767"/>
      <c r="ACP29" s="767"/>
      <c r="ACQ29" s="559"/>
      <c r="ACR29" s="559"/>
      <c r="ACS29" s="560"/>
      <c r="ACT29" s="559"/>
      <c r="ACU29" s="559"/>
      <c r="ACV29" s="559"/>
      <c r="ACW29" s="560"/>
      <c r="ACX29" s="560"/>
      <c r="ACY29" s="561"/>
      <c r="ACZ29" s="560"/>
      <c r="ADA29" s="767"/>
      <c r="ADB29" s="767"/>
      <c r="ADC29" s="767"/>
      <c r="ADD29" s="767"/>
      <c r="ADE29" s="767"/>
      <c r="ADF29" s="559"/>
      <c r="ADG29" s="559"/>
      <c r="ADH29" s="560"/>
      <c r="ADI29" s="559"/>
      <c r="ADJ29" s="559"/>
      <c r="ADK29" s="559"/>
      <c r="ADL29" s="560"/>
      <c r="ADM29" s="560"/>
      <c r="ADN29" s="561"/>
      <c r="ADO29" s="560"/>
      <c r="ADP29" s="767"/>
      <c r="ADQ29" s="767"/>
      <c r="ADR29" s="767"/>
      <c r="ADS29" s="767"/>
      <c r="ADT29" s="767"/>
      <c r="ADU29" s="559"/>
      <c r="ADV29" s="559"/>
      <c r="ADW29" s="560"/>
      <c r="ADX29" s="559"/>
      <c r="ADY29" s="559"/>
      <c r="ADZ29" s="559"/>
      <c r="AEA29" s="560"/>
      <c r="AEB29" s="560"/>
      <c r="AEC29" s="561"/>
      <c r="AED29" s="560"/>
      <c r="AEE29" s="767"/>
      <c r="AEF29" s="767"/>
      <c r="AEG29" s="767"/>
      <c r="AEH29" s="767"/>
      <c r="AEI29" s="767"/>
      <c r="AEJ29" s="559"/>
      <c r="AEK29" s="559"/>
      <c r="AEL29" s="560"/>
      <c r="AEM29" s="559"/>
      <c r="AEN29" s="559"/>
      <c r="AEO29" s="559"/>
      <c r="AEP29" s="560"/>
      <c r="AEQ29" s="560"/>
      <c r="AER29" s="561"/>
      <c r="AES29" s="560"/>
      <c r="AET29" s="767"/>
      <c r="AEU29" s="767"/>
      <c r="AEV29" s="767"/>
      <c r="AEW29" s="767"/>
      <c r="AEX29" s="767"/>
      <c r="AEY29" s="559"/>
      <c r="AEZ29" s="559"/>
      <c r="AFA29" s="560"/>
      <c r="AFB29" s="559"/>
      <c r="AFC29" s="559"/>
      <c r="AFD29" s="559"/>
      <c r="AFE29" s="560"/>
      <c r="AFF29" s="560"/>
      <c r="AFG29" s="561"/>
      <c r="AFH29" s="560"/>
      <c r="AFI29" s="767"/>
      <c r="AFJ29" s="767"/>
      <c r="AFK29" s="767"/>
      <c r="AFL29" s="767"/>
      <c r="AFM29" s="767"/>
      <c r="AFN29" s="559"/>
      <c r="AFO29" s="559"/>
      <c r="AFP29" s="560"/>
      <c r="AFQ29" s="559"/>
      <c r="AFR29" s="559"/>
      <c r="AFS29" s="559"/>
      <c r="AFT29" s="560"/>
      <c r="AFU29" s="560"/>
      <c r="AFV29" s="561"/>
      <c r="AFW29" s="560"/>
      <c r="AFX29" s="767"/>
      <c r="AFY29" s="767"/>
      <c r="AFZ29" s="767"/>
      <c r="AGA29" s="767"/>
      <c r="AGB29" s="767"/>
      <c r="AGC29" s="559"/>
      <c r="AGD29" s="559"/>
      <c r="AGE29" s="560"/>
      <c r="AGF29" s="559"/>
      <c r="AGG29" s="559"/>
      <c r="AGH29" s="559"/>
      <c r="AGI29" s="560"/>
      <c r="AGJ29" s="560"/>
      <c r="AGK29" s="561"/>
      <c r="AGL29" s="560"/>
      <c r="AGM29" s="767"/>
      <c r="AGN29" s="767"/>
      <c r="AGO29" s="767"/>
      <c r="AGP29" s="767"/>
      <c r="AGQ29" s="767"/>
      <c r="AGR29" s="559"/>
      <c r="AGS29" s="559"/>
      <c r="AGT29" s="560"/>
      <c r="AGU29" s="559"/>
      <c r="AGV29" s="559"/>
      <c r="AGW29" s="559"/>
      <c r="AGX29" s="560"/>
      <c r="AGY29" s="560"/>
      <c r="AGZ29" s="561"/>
      <c r="AHA29" s="560"/>
      <c r="AHB29" s="767"/>
      <c r="AHC29" s="767"/>
      <c r="AHD29" s="767"/>
      <c r="AHE29" s="767"/>
      <c r="AHF29" s="767"/>
      <c r="AHG29" s="559"/>
      <c r="AHH29" s="559"/>
      <c r="AHI29" s="560"/>
      <c r="AHJ29" s="559"/>
      <c r="AHK29" s="559"/>
      <c r="AHL29" s="559"/>
      <c r="AHM29" s="560"/>
      <c r="AHN29" s="560"/>
      <c r="AHO29" s="561"/>
      <c r="AHP29" s="560"/>
      <c r="AHQ29" s="767"/>
      <c r="AHR29" s="767"/>
      <c r="AHS29" s="767"/>
      <c r="AHT29" s="767"/>
      <c r="AHU29" s="767"/>
      <c r="AHV29" s="559"/>
      <c r="AHW29" s="559"/>
      <c r="AHX29" s="560"/>
      <c r="AHY29" s="559"/>
      <c r="AHZ29" s="559"/>
      <c r="AIA29" s="559"/>
      <c r="AIB29" s="560"/>
      <c r="AIC29" s="560"/>
      <c r="AID29" s="561"/>
      <c r="AIE29" s="560"/>
      <c r="AIF29" s="767"/>
      <c r="AIG29" s="767"/>
      <c r="AIH29" s="767"/>
      <c r="AII29" s="767"/>
      <c r="AIJ29" s="767"/>
      <c r="AIK29" s="559"/>
      <c r="AIL29" s="559"/>
      <c r="AIM29" s="560"/>
      <c r="AIN29" s="559"/>
      <c r="AIO29" s="559"/>
      <c r="AIP29" s="559"/>
      <c r="AIQ29" s="560"/>
      <c r="AIR29" s="560"/>
      <c r="AIS29" s="561"/>
      <c r="AIT29" s="560"/>
      <c r="AIU29" s="767"/>
      <c r="AIV29" s="767"/>
      <c r="AIW29" s="767"/>
      <c r="AIX29" s="767"/>
      <c r="AIY29" s="767"/>
      <c r="AIZ29" s="559"/>
      <c r="AJA29" s="559"/>
      <c r="AJB29" s="560"/>
      <c r="AJC29" s="559"/>
      <c r="AJD29" s="559"/>
      <c r="AJE29" s="559"/>
      <c r="AJF29" s="560"/>
      <c r="AJG29" s="560"/>
      <c r="AJH29" s="561"/>
      <c r="AJI29" s="560"/>
      <c r="AJJ29" s="767"/>
      <c r="AJK29" s="767"/>
      <c r="AJL29" s="767"/>
      <c r="AJM29" s="767"/>
      <c r="AJN29" s="767"/>
      <c r="AJO29" s="559"/>
      <c r="AJP29" s="559"/>
      <c r="AJQ29" s="560"/>
      <c r="AJR29" s="559"/>
      <c r="AJS29" s="559"/>
      <c r="AJT29" s="559"/>
      <c r="AJU29" s="560"/>
      <c r="AJV29" s="560"/>
      <c r="AJW29" s="561"/>
      <c r="AJX29" s="560"/>
      <c r="AJY29" s="767"/>
      <c r="AJZ29" s="767"/>
      <c r="AKA29" s="767"/>
      <c r="AKB29" s="767"/>
      <c r="AKC29" s="767"/>
      <c r="AKD29" s="559"/>
      <c r="AKE29" s="559"/>
      <c r="AKF29" s="560"/>
      <c r="AKG29" s="559"/>
      <c r="AKH29" s="559"/>
      <c r="AKI29" s="559"/>
      <c r="AKJ29" s="560"/>
      <c r="AKK29" s="560"/>
      <c r="AKL29" s="561"/>
      <c r="AKM29" s="560"/>
      <c r="AKN29" s="767"/>
      <c r="AKO29" s="767"/>
      <c r="AKP29" s="767"/>
      <c r="AKQ29" s="767"/>
      <c r="AKR29" s="767"/>
      <c r="AKS29" s="559"/>
      <c r="AKT29" s="559"/>
      <c r="AKU29" s="560"/>
      <c r="AKV29" s="559"/>
      <c r="AKW29" s="559"/>
      <c r="AKX29" s="559"/>
      <c r="AKY29" s="560"/>
      <c r="AKZ29" s="560"/>
      <c r="ALA29" s="561"/>
      <c r="ALB29" s="560"/>
      <c r="ALC29" s="767"/>
      <c r="ALD29" s="767"/>
      <c r="ALE29" s="767"/>
      <c r="ALF29" s="767"/>
      <c r="ALG29" s="767"/>
      <c r="ALH29" s="559"/>
      <c r="ALI29" s="559"/>
      <c r="ALJ29" s="560"/>
      <c r="ALK29" s="559"/>
      <c r="ALL29" s="559"/>
      <c r="ALM29" s="559"/>
      <c r="ALN29" s="560"/>
      <c r="ALO29" s="560"/>
      <c r="ALP29" s="561"/>
      <c r="ALQ29" s="560"/>
      <c r="ALR29" s="767"/>
      <c r="ALS29" s="767"/>
      <c r="ALT29" s="767"/>
      <c r="ALU29" s="767"/>
      <c r="ALV29" s="767"/>
      <c r="ALW29" s="559"/>
      <c r="ALX29" s="559"/>
      <c r="ALY29" s="560"/>
      <c r="ALZ29" s="559"/>
      <c r="AMA29" s="559"/>
      <c r="AMB29" s="559"/>
      <c r="AMC29" s="560"/>
      <c r="AMD29" s="560"/>
      <c r="AME29" s="561"/>
      <c r="AMF29" s="560"/>
      <c r="AMG29" s="767"/>
      <c r="AMH29" s="767"/>
      <c r="AMI29" s="767"/>
      <c r="AMJ29" s="767"/>
      <c r="AMK29" s="767"/>
      <c r="AML29" s="559"/>
      <c r="AMM29" s="559"/>
      <c r="AMN29" s="560"/>
      <c r="AMO29" s="559"/>
      <c r="AMP29" s="559"/>
      <c r="AMQ29" s="559"/>
      <c r="AMR29" s="560"/>
      <c r="AMS29" s="560"/>
      <c r="AMT29" s="561"/>
      <c r="AMU29" s="560"/>
      <c r="AMV29" s="767"/>
      <c r="AMW29" s="767"/>
      <c r="AMX29" s="767"/>
      <c r="AMY29" s="767"/>
      <c r="AMZ29" s="767"/>
      <c r="ANA29" s="559"/>
      <c r="ANB29" s="559"/>
      <c r="ANC29" s="560"/>
      <c r="AND29" s="559"/>
      <c r="ANE29" s="559"/>
      <c r="ANF29" s="559"/>
      <c r="ANG29" s="560"/>
      <c r="ANH29" s="560"/>
      <c r="ANI29" s="561"/>
      <c r="ANJ29" s="560"/>
      <c r="ANK29" s="767"/>
      <c r="ANL29" s="767"/>
      <c r="ANM29" s="767"/>
      <c r="ANN29" s="767"/>
      <c r="ANO29" s="767"/>
      <c r="ANP29" s="559"/>
      <c r="ANQ29" s="559"/>
      <c r="ANR29" s="560"/>
      <c r="ANS29" s="559"/>
      <c r="ANT29" s="559"/>
      <c r="ANU29" s="559"/>
      <c r="ANV29" s="560"/>
      <c r="ANW29" s="560"/>
      <c r="ANX29" s="561"/>
      <c r="ANY29" s="560"/>
      <c r="ANZ29" s="767"/>
      <c r="AOA29" s="767"/>
      <c r="AOB29" s="767"/>
      <c r="AOC29" s="767"/>
      <c r="AOD29" s="767"/>
      <c r="AOE29" s="559"/>
      <c r="AOF29" s="559"/>
      <c r="AOG29" s="560"/>
      <c r="AOH29" s="559"/>
      <c r="AOI29" s="559"/>
      <c r="AOJ29" s="559"/>
      <c r="AOK29" s="560"/>
      <c r="AOL29" s="560"/>
      <c r="AOM29" s="561"/>
      <c r="AON29" s="560"/>
      <c r="AOO29" s="767"/>
      <c r="AOP29" s="767"/>
      <c r="AOQ29" s="767"/>
      <c r="AOR29" s="767"/>
      <c r="AOS29" s="767"/>
      <c r="AOT29" s="559"/>
      <c r="AOU29" s="559"/>
      <c r="AOV29" s="560"/>
      <c r="AOW29" s="559"/>
      <c r="AOX29" s="559"/>
      <c r="AOY29" s="559"/>
      <c r="AOZ29" s="560"/>
      <c r="APA29" s="560"/>
      <c r="APB29" s="561"/>
      <c r="APC29" s="560"/>
      <c r="APD29" s="767"/>
      <c r="APE29" s="767"/>
      <c r="APF29" s="767"/>
      <c r="APG29" s="767"/>
      <c r="APH29" s="767"/>
      <c r="API29" s="559"/>
      <c r="APJ29" s="559"/>
      <c r="APK29" s="560"/>
      <c r="APL29" s="559"/>
      <c r="APM29" s="559"/>
      <c r="APN29" s="559"/>
      <c r="APO29" s="560"/>
      <c r="APP29" s="560"/>
      <c r="APQ29" s="561"/>
      <c r="APR29" s="560"/>
      <c r="APS29" s="767"/>
      <c r="APT29" s="767"/>
      <c r="APU29" s="767"/>
      <c r="APV29" s="767"/>
      <c r="APW29" s="767"/>
      <c r="APX29" s="559"/>
      <c r="APY29" s="559"/>
      <c r="APZ29" s="560"/>
      <c r="AQA29" s="559"/>
      <c r="AQB29" s="559"/>
      <c r="AQC29" s="559"/>
      <c r="AQD29" s="560"/>
      <c r="AQE29" s="560"/>
      <c r="AQF29" s="561"/>
      <c r="AQG29" s="560"/>
      <c r="AQH29" s="767"/>
      <c r="AQI29" s="767"/>
      <c r="AQJ29" s="767"/>
      <c r="AQK29" s="767"/>
      <c r="AQL29" s="767"/>
      <c r="AQM29" s="559"/>
      <c r="AQN29" s="559"/>
      <c r="AQO29" s="560"/>
      <c r="AQP29" s="559"/>
      <c r="AQQ29" s="559"/>
      <c r="AQR29" s="559"/>
      <c r="AQS29" s="560"/>
      <c r="AQT29" s="560"/>
      <c r="AQU29" s="561"/>
      <c r="AQV29" s="560"/>
      <c r="AQW29" s="767"/>
      <c r="AQX29" s="767"/>
      <c r="AQY29" s="767"/>
      <c r="AQZ29" s="767"/>
      <c r="ARA29" s="767"/>
      <c r="ARB29" s="559"/>
      <c r="ARC29" s="559"/>
      <c r="ARD29" s="560"/>
      <c r="ARE29" s="559"/>
      <c r="ARF29" s="559"/>
      <c r="ARG29" s="559"/>
      <c r="ARH29" s="560"/>
      <c r="ARI29" s="560"/>
      <c r="ARJ29" s="561"/>
      <c r="ARK29" s="560"/>
      <c r="ARL29" s="767"/>
      <c r="ARM29" s="767"/>
      <c r="ARN29" s="767"/>
      <c r="ARO29" s="767"/>
      <c r="ARP29" s="767"/>
      <c r="ARQ29" s="559"/>
      <c r="ARR29" s="559"/>
      <c r="ARS29" s="560"/>
      <c r="ART29" s="559"/>
      <c r="ARU29" s="559"/>
      <c r="ARV29" s="559"/>
      <c r="ARW29" s="560"/>
      <c r="ARX29" s="560"/>
      <c r="ARY29" s="561"/>
      <c r="ARZ29" s="560"/>
      <c r="ASA29" s="767"/>
      <c r="ASB29" s="767"/>
      <c r="ASC29" s="767"/>
      <c r="ASD29" s="767"/>
      <c r="ASE29" s="767"/>
      <c r="ASF29" s="559"/>
      <c r="ASG29" s="559"/>
      <c r="ASH29" s="560"/>
      <c r="ASI29" s="559"/>
      <c r="ASJ29" s="559"/>
      <c r="ASK29" s="559"/>
      <c r="ASL29" s="560"/>
      <c r="ASM29" s="560"/>
      <c r="ASN29" s="561"/>
      <c r="ASO29" s="560"/>
      <c r="ASP29" s="767"/>
      <c r="ASQ29" s="767"/>
      <c r="ASR29" s="767"/>
      <c r="ASS29" s="767"/>
      <c r="AST29" s="767"/>
      <c r="ASU29" s="559"/>
      <c r="ASV29" s="559"/>
      <c r="ASW29" s="560"/>
      <c r="ASX29" s="559"/>
      <c r="ASY29" s="559"/>
      <c r="ASZ29" s="559"/>
      <c r="ATA29" s="560"/>
      <c r="ATB29" s="560"/>
      <c r="ATC29" s="561"/>
      <c r="ATD29" s="560"/>
      <c r="ATE29" s="767"/>
      <c r="ATF29" s="767"/>
      <c r="ATG29" s="767"/>
      <c r="ATH29" s="767"/>
      <c r="ATI29" s="767"/>
      <c r="ATJ29" s="559"/>
      <c r="ATK29" s="559"/>
      <c r="ATL29" s="560"/>
      <c r="ATM29" s="559"/>
      <c r="ATN29" s="559"/>
      <c r="ATO29" s="559"/>
      <c r="ATP29" s="560"/>
      <c r="ATQ29" s="560"/>
      <c r="ATR29" s="561"/>
      <c r="ATS29" s="560"/>
      <c r="ATT29" s="767"/>
      <c r="ATU29" s="767"/>
      <c r="ATV29" s="767"/>
      <c r="ATW29" s="767"/>
      <c r="ATX29" s="767"/>
      <c r="ATY29" s="559"/>
      <c r="ATZ29" s="559"/>
      <c r="AUA29" s="560"/>
      <c r="AUB29" s="559"/>
      <c r="AUC29" s="559"/>
      <c r="AUD29" s="559"/>
      <c r="AUE29" s="560"/>
      <c r="AUF29" s="560"/>
      <c r="AUG29" s="561"/>
      <c r="AUH29" s="560"/>
      <c r="AUI29" s="767"/>
      <c r="AUJ29" s="767"/>
      <c r="AUK29" s="767"/>
      <c r="AUL29" s="767"/>
      <c r="AUM29" s="767"/>
      <c r="AUN29" s="559"/>
      <c r="AUO29" s="559"/>
      <c r="AUP29" s="560"/>
      <c r="AUQ29" s="559"/>
      <c r="AUR29" s="559"/>
      <c r="AUS29" s="559"/>
      <c r="AUT29" s="560"/>
      <c r="AUU29" s="560"/>
      <c r="AUV29" s="561"/>
      <c r="AUW29" s="560"/>
      <c r="AUX29" s="767"/>
      <c r="AUY29" s="767"/>
      <c r="AUZ29" s="767"/>
      <c r="AVA29" s="767"/>
      <c r="AVB29" s="767"/>
      <c r="AVC29" s="559"/>
      <c r="AVD29" s="559"/>
      <c r="AVE29" s="560"/>
      <c r="AVF29" s="559"/>
      <c r="AVG29" s="559"/>
      <c r="AVH29" s="559"/>
      <c r="AVI29" s="560"/>
      <c r="AVJ29" s="560"/>
      <c r="AVK29" s="561"/>
      <c r="AVL29" s="560"/>
      <c r="AVM29" s="767"/>
      <c r="AVN29" s="767"/>
      <c r="AVO29" s="767"/>
      <c r="AVP29" s="767"/>
      <c r="AVQ29" s="767"/>
      <c r="AVR29" s="559"/>
      <c r="AVS29" s="559"/>
      <c r="AVT29" s="560"/>
      <c r="AVU29" s="559"/>
      <c r="AVV29" s="559"/>
      <c r="AVW29" s="559"/>
      <c r="AVX29" s="560"/>
      <c r="AVY29" s="560"/>
      <c r="AVZ29" s="561"/>
      <c r="AWA29" s="560"/>
      <c r="AWB29" s="767"/>
      <c r="AWC29" s="767"/>
      <c r="AWD29" s="767"/>
      <c r="AWE29" s="767"/>
      <c r="AWF29" s="767"/>
      <c r="AWG29" s="559"/>
      <c r="AWH29" s="559"/>
      <c r="AWI29" s="560"/>
      <c r="AWJ29" s="559"/>
      <c r="AWK29" s="559"/>
      <c r="AWL29" s="559"/>
      <c r="AWM29" s="560"/>
      <c r="AWN29" s="560"/>
      <c r="AWO29" s="561"/>
      <c r="AWP29" s="560"/>
      <c r="AWQ29" s="767"/>
      <c r="AWR29" s="767"/>
      <c r="AWS29" s="767"/>
      <c r="AWT29" s="767"/>
      <c r="AWU29" s="767"/>
      <c r="AWV29" s="559"/>
      <c r="AWW29" s="559"/>
      <c r="AWX29" s="560"/>
      <c r="AWY29" s="559"/>
      <c r="AWZ29" s="559"/>
      <c r="AXA29" s="559"/>
      <c r="AXB29" s="560"/>
      <c r="AXC29" s="560"/>
      <c r="AXD29" s="561"/>
      <c r="AXE29" s="560"/>
      <c r="AXF29" s="767"/>
      <c r="AXG29" s="767"/>
      <c r="AXH29" s="767"/>
      <c r="AXI29" s="767"/>
      <c r="AXJ29" s="767"/>
      <c r="AXK29" s="559"/>
      <c r="AXL29" s="559"/>
      <c r="AXM29" s="560"/>
      <c r="AXN29" s="559"/>
      <c r="AXO29" s="559"/>
      <c r="AXP29" s="559"/>
      <c r="AXQ29" s="560"/>
      <c r="AXR29" s="560"/>
      <c r="AXS29" s="561"/>
      <c r="AXT29" s="560"/>
      <c r="AXU29" s="767"/>
      <c r="AXV29" s="767"/>
      <c r="AXW29" s="767"/>
      <c r="AXX29" s="767"/>
      <c r="AXY29" s="767"/>
      <c r="AXZ29" s="559"/>
      <c r="AYA29" s="559"/>
      <c r="AYB29" s="560"/>
      <c r="AYC29" s="559"/>
      <c r="AYD29" s="559"/>
      <c r="AYE29" s="559"/>
      <c r="AYF29" s="560"/>
      <c r="AYG29" s="560"/>
      <c r="AYH29" s="561"/>
      <c r="AYI29" s="560"/>
      <c r="AYJ29" s="767"/>
      <c r="AYK29" s="767"/>
      <c r="AYL29" s="767"/>
      <c r="AYM29" s="767"/>
      <c r="AYN29" s="767"/>
      <c r="AYO29" s="559"/>
      <c r="AYP29" s="559"/>
      <c r="AYQ29" s="560"/>
      <c r="AYR29" s="559"/>
      <c r="AYS29" s="559"/>
      <c r="AYT29" s="559"/>
      <c r="AYU29" s="560"/>
      <c r="AYV29" s="560"/>
      <c r="AYW29" s="561"/>
      <c r="AYX29" s="560"/>
      <c r="AYY29" s="767"/>
      <c r="AYZ29" s="767"/>
      <c r="AZA29" s="767"/>
      <c r="AZB29" s="767"/>
      <c r="AZC29" s="767"/>
      <c r="AZD29" s="559"/>
      <c r="AZE29" s="559"/>
      <c r="AZF29" s="560"/>
      <c r="AZG29" s="559"/>
      <c r="AZH29" s="559"/>
      <c r="AZI29" s="559"/>
      <c r="AZJ29" s="560"/>
      <c r="AZK29" s="560"/>
      <c r="AZL29" s="561"/>
      <c r="AZM29" s="560"/>
      <c r="AZN29" s="767"/>
      <c r="AZO29" s="767"/>
      <c r="AZP29" s="767"/>
      <c r="AZQ29" s="767"/>
      <c r="AZR29" s="767"/>
      <c r="AZS29" s="559"/>
      <c r="AZT29" s="559"/>
      <c r="AZU29" s="560"/>
      <c r="AZV29" s="559"/>
      <c r="AZW29" s="559"/>
      <c r="AZX29" s="559"/>
      <c r="AZY29" s="560"/>
      <c r="AZZ29" s="560"/>
      <c r="BAA29" s="561"/>
      <c r="BAB29" s="560"/>
      <c r="BAC29" s="767"/>
      <c r="BAD29" s="767"/>
      <c r="BAE29" s="767"/>
      <c r="BAF29" s="767"/>
      <c r="BAG29" s="767"/>
      <c r="BAH29" s="559"/>
      <c r="BAI29" s="559"/>
      <c r="BAJ29" s="560"/>
      <c r="BAK29" s="559"/>
      <c r="BAL29" s="559"/>
      <c r="BAM29" s="559"/>
      <c r="BAN29" s="560"/>
      <c r="BAO29" s="560"/>
      <c r="BAP29" s="561"/>
      <c r="BAQ29" s="560"/>
      <c r="BAR29" s="767"/>
      <c r="BAS29" s="767"/>
      <c r="BAT29" s="767"/>
      <c r="BAU29" s="767"/>
      <c r="BAV29" s="767"/>
      <c r="BAW29" s="559"/>
      <c r="BAX29" s="559"/>
      <c r="BAY29" s="560"/>
      <c r="BAZ29" s="559"/>
      <c r="BBA29" s="559"/>
      <c r="BBB29" s="559"/>
      <c r="BBC29" s="560"/>
      <c r="BBD29" s="560"/>
      <c r="BBE29" s="561"/>
      <c r="BBF29" s="560"/>
      <c r="BBG29" s="767"/>
      <c r="BBH29" s="767"/>
      <c r="BBI29" s="767"/>
      <c r="BBJ29" s="767"/>
      <c r="BBK29" s="767"/>
      <c r="BBL29" s="559"/>
      <c r="BBM29" s="559"/>
      <c r="BBN29" s="560"/>
      <c r="BBO29" s="559"/>
      <c r="BBP29" s="559"/>
      <c r="BBQ29" s="559"/>
      <c r="BBR29" s="560"/>
      <c r="BBS29" s="560"/>
      <c r="BBT29" s="561"/>
      <c r="BBU29" s="560"/>
      <c r="BBV29" s="767"/>
      <c r="BBW29" s="767"/>
      <c r="BBX29" s="767"/>
      <c r="BBY29" s="767"/>
      <c r="BBZ29" s="767"/>
      <c r="BCA29" s="559"/>
      <c r="BCB29" s="559"/>
      <c r="BCC29" s="560"/>
      <c r="BCD29" s="559"/>
      <c r="BCE29" s="559"/>
      <c r="BCF29" s="559"/>
      <c r="BCG29" s="560"/>
      <c r="BCH29" s="560"/>
      <c r="BCI29" s="561"/>
      <c r="BCJ29" s="560"/>
      <c r="BCK29" s="767"/>
      <c r="BCL29" s="767"/>
      <c r="BCM29" s="767"/>
      <c r="BCN29" s="767"/>
      <c r="BCO29" s="767"/>
      <c r="BCP29" s="559"/>
      <c r="BCQ29" s="559"/>
      <c r="BCR29" s="560"/>
      <c r="BCS29" s="559"/>
      <c r="BCT29" s="559"/>
      <c r="BCU29" s="559"/>
      <c r="BCV29" s="560"/>
      <c r="BCW29" s="560"/>
      <c r="BCX29" s="561"/>
      <c r="BCY29" s="560"/>
      <c r="BCZ29" s="767"/>
      <c r="BDA29" s="767"/>
      <c r="BDB29" s="767"/>
      <c r="BDC29" s="767"/>
      <c r="BDD29" s="767"/>
      <c r="BDE29" s="559"/>
      <c r="BDF29" s="559"/>
      <c r="BDG29" s="560"/>
      <c r="BDH29" s="559"/>
      <c r="BDI29" s="559"/>
      <c r="BDJ29" s="559"/>
      <c r="BDK29" s="560"/>
      <c r="BDL29" s="560"/>
      <c r="BDM29" s="561"/>
      <c r="BDN29" s="560"/>
      <c r="BDO29" s="767"/>
      <c r="BDP29" s="767"/>
      <c r="BDQ29" s="767"/>
      <c r="BDR29" s="767"/>
      <c r="BDS29" s="767"/>
      <c r="BDT29" s="559"/>
      <c r="BDU29" s="559"/>
      <c r="BDV29" s="560"/>
      <c r="BDW29" s="559"/>
      <c r="BDX29" s="559"/>
      <c r="BDY29" s="559"/>
      <c r="BDZ29" s="560"/>
      <c r="BEA29" s="560"/>
      <c r="BEB29" s="561"/>
      <c r="BEC29" s="560"/>
      <c r="BED29" s="767"/>
      <c r="BEE29" s="767"/>
      <c r="BEF29" s="767"/>
      <c r="BEG29" s="767"/>
      <c r="BEH29" s="767"/>
      <c r="BEI29" s="559"/>
      <c r="BEJ29" s="559"/>
      <c r="BEK29" s="560"/>
      <c r="BEL29" s="559"/>
      <c r="BEM29" s="559"/>
      <c r="BEN29" s="559"/>
      <c r="BEO29" s="560"/>
      <c r="BEP29" s="560"/>
      <c r="BEQ29" s="561"/>
      <c r="BER29" s="560"/>
      <c r="BES29" s="767"/>
      <c r="BET29" s="767"/>
      <c r="BEU29" s="767"/>
      <c r="BEV29" s="767"/>
      <c r="BEW29" s="767"/>
      <c r="BEX29" s="559"/>
      <c r="BEY29" s="559"/>
      <c r="BEZ29" s="560"/>
      <c r="BFA29" s="559"/>
      <c r="BFB29" s="559"/>
      <c r="BFC29" s="559"/>
      <c r="BFD29" s="560"/>
      <c r="BFE29" s="560"/>
      <c r="BFF29" s="561"/>
      <c r="BFG29" s="560"/>
      <c r="BFH29" s="767"/>
      <c r="BFI29" s="767"/>
      <c r="BFJ29" s="767"/>
      <c r="BFK29" s="767"/>
      <c r="BFL29" s="767"/>
      <c r="BFM29" s="559"/>
      <c r="BFN29" s="559"/>
      <c r="BFO29" s="560"/>
      <c r="BFP29" s="559"/>
      <c r="BFQ29" s="559"/>
      <c r="BFR29" s="559"/>
      <c r="BFS29" s="560"/>
      <c r="BFT29" s="560"/>
      <c r="BFU29" s="561"/>
      <c r="BFV29" s="560"/>
      <c r="BFW29" s="767"/>
      <c r="BFX29" s="767"/>
      <c r="BFY29" s="767"/>
      <c r="BFZ29" s="767"/>
      <c r="BGA29" s="767"/>
      <c r="BGB29" s="559"/>
      <c r="BGC29" s="559"/>
      <c r="BGD29" s="560"/>
      <c r="BGE29" s="559"/>
      <c r="BGF29" s="559"/>
      <c r="BGG29" s="559"/>
      <c r="BGH29" s="560"/>
      <c r="BGI29" s="560"/>
      <c r="BGJ29" s="561"/>
      <c r="BGK29" s="560"/>
      <c r="BGL29" s="767"/>
      <c r="BGM29" s="767"/>
      <c r="BGN29" s="767"/>
      <c r="BGO29" s="767"/>
      <c r="BGP29" s="767"/>
      <c r="BGQ29" s="559"/>
      <c r="BGR29" s="559"/>
      <c r="BGS29" s="560"/>
      <c r="BGT29" s="559"/>
      <c r="BGU29" s="559"/>
      <c r="BGV29" s="559"/>
      <c r="BGW29" s="560"/>
      <c r="BGX29" s="560"/>
      <c r="BGY29" s="561"/>
      <c r="BGZ29" s="560"/>
      <c r="BHA29" s="767"/>
      <c r="BHB29" s="767"/>
      <c r="BHC29" s="767"/>
      <c r="BHD29" s="767"/>
      <c r="BHE29" s="767"/>
      <c r="BHF29" s="559"/>
      <c r="BHG29" s="559"/>
      <c r="BHH29" s="560"/>
      <c r="BHI29" s="559"/>
      <c r="BHJ29" s="559"/>
      <c r="BHK29" s="559"/>
      <c r="BHL29" s="560"/>
      <c r="BHM29" s="560"/>
      <c r="BHN29" s="561"/>
      <c r="BHO29" s="560"/>
      <c r="BHP29" s="767"/>
      <c r="BHQ29" s="767"/>
      <c r="BHR29" s="767"/>
      <c r="BHS29" s="767"/>
      <c r="BHT29" s="767"/>
      <c r="BHU29" s="559"/>
      <c r="BHV29" s="559"/>
      <c r="BHW29" s="560"/>
      <c r="BHX29" s="559"/>
      <c r="BHY29" s="559"/>
      <c r="BHZ29" s="559"/>
      <c r="BIA29" s="560"/>
      <c r="BIB29" s="560"/>
      <c r="BIC29" s="561"/>
      <c r="BID29" s="560"/>
      <c r="BIE29" s="767"/>
      <c r="BIF29" s="767"/>
      <c r="BIG29" s="767"/>
      <c r="BIH29" s="767"/>
      <c r="BII29" s="767"/>
      <c r="BIJ29" s="559"/>
      <c r="BIK29" s="559"/>
      <c r="BIL29" s="560"/>
      <c r="BIM29" s="559"/>
      <c r="BIN29" s="559"/>
      <c r="BIO29" s="559"/>
      <c r="BIP29" s="560"/>
      <c r="BIQ29" s="560"/>
      <c r="BIR29" s="561"/>
      <c r="BIS29" s="560"/>
      <c r="BIT29" s="767"/>
      <c r="BIU29" s="767"/>
      <c r="BIV29" s="767"/>
      <c r="BIW29" s="767"/>
      <c r="BIX29" s="767"/>
      <c r="BIY29" s="559"/>
      <c r="BIZ29" s="559"/>
      <c r="BJA29" s="560"/>
      <c r="BJB29" s="559"/>
      <c r="BJC29" s="559"/>
      <c r="BJD29" s="559"/>
      <c r="BJE29" s="560"/>
      <c r="BJF29" s="560"/>
      <c r="BJG29" s="561"/>
      <c r="BJH29" s="560"/>
      <c r="BJI29" s="767"/>
      <c r="BJJ29" s="767"/>
      <c r="BJK29" s="767"/>
      <c r="BJL29" s="767"/>
      <c r="BJM29" s="767"/>
      <c r="BJN29" s="559"/>
      <c r="BJO29" s="559"/>
      <c r="BJP29" s="560"/>
      <c r="BJQ29" s="559"/>
      <c r="BJR29" s="559"/>
      <c r="BJS29" s="559"/>
      <c r="BJT29" s="560"/>
      <c r="BJU29" s="560"/>
      <c r="BJV29" s="561"/>
      <c r="BJW29" s="560"/>
      <c r="BJX29" s="767"/>
      <c r="BJY29" s="767"/>
      <c r="BJZ29" s="767"/>
      <c r="BKA29" s="767"/>
      <c r="BKB29" s="767"/>
      <c r="BKC29" s="559"/>
      <c r="BKD29" s="559"/>
      <c r="BKE29" s="560"/>
      <c r="BKF29" s="559"/>
      <c r="BKG29" s="559"/>
      <c r="BKH29" s="559"/>
      <c r="BKI29" s="560"/>
      <c r="BKJ29" s="560"/>
      <c r="BKK29" s="561"/>
      <c r="BKL29" s="560"/>
      <c r="BKM29" s="767"/>
      <c r="BKN29" s="767"/>
      <c r="BKO29" s="767"/>
      <c r="BKP29" s="767"/>
      <c r="BKQ29" s="767"/>
      <c r="BKR29" s="559"/>
      <c r="BKS29" s="559"/>
      <c r="BKT29" s="560"/>
      <c r="BKU29" s="559"/>
      <c r="BKV29" s="559"/>
      <c r="BKW29" s="559"/>
      <c r="BKX29" s="560"/>
      <c r="BKY29" s="560"/>
      <c r="BKZ29" s="561"/>
      <c r="BLA29" s="560"/>
      <c r="BLB29" s="767"/>
      <c r="BLC29" s="767"/>
      <c r="BLD29" s="767"/>
      <c r="BLE29" s="767"/>
      <c r="BLF29" s="767"/>
      <c r="BLG29" s="559"/>
      <c r="BLH29" s="559"/>
      <c r="BLI29" s="560"/>
      <c r="BLJ29" s="559"/>
      <c r="BLK29" s="559"/>
      <c r="BLL29" s="559"/>
      <c r="BLM29" s="560"/>
      <c r="BLN29" s="560"/>
      <c r="BLO29" s="561"/>
      <c r="BLP29" s="560"/>
      <c r="BLQ29" s="767"/>
      <c r="BLR29" s="767"/>
      <c r="BLS29" s="767"/>
      <c r="BLT29" s="767"/>
      <c r="BLU29" s="767"/>
      <c r="BLV29" s="559"/>
      <c r="BLW29" s="559"/>
      <c r="BLX29" s="560"/>
      <c r="BLY29" s="559"/>
      <c r="BLZ29" s="559"/>
      <c r="BMA29" s="559"/>
      <c r="BMB29" s="560"/>
      <c r="BMC29" s="560"/>
      <c r="BMD29" s="561"/>
      <c r="BME29" s="560"/>
      <c r="BMF29" s="767"/>
      <c r="BMG29" s="767"/>
      <c r="BMH29" s="767"/>
      <c r="BMI29" s="767"/>
      <c r="BMJ29" s="767"/>
      <c r="BMK29" s="559"/>
      <c r="BML29" s="559"/>
      <c r="BMM29" s="560"/>
      <c r="BMN29" s="559"/>
      <c r="BMO29" s="559"/>
      <c r="BMP29" s="559"/>
      <c r="BMQ29" s="560"/>
      <c r="BMR29" s="560"/>
      <c r="BMS29" s="561"/>
      <c r="BMT29" s="560"/>
      <c r="BMU29" s="767"/>
      <c r="BMV29" s="767"/>
      <c r="BMW29" s="767"/>
      <c r="BMX29" s="767"/>
      <c r="BMY29" s="767"/>
      <c r="BMZ29" s="559"/>
      <c r="BNA29" s="559"/>
      <c r="BNB29" s="560"/>
      <c r="BNC29" s="559"/>
      <c r="BND29" s="559"/>
      <c r="BNE29" s="559"/>
      <c r="BNF29" s="560"/>
      <c r="BNG29" s="560"/>
      <c r="BNH29" s="561"/>
      <c r="BNI29" s="560"/>
      <c r="BNJ29" s="767"/>
      <c r="BNK29" s="767"/>
      <c r="BNL29" s="767"/>
      <c r="BNM29" s="767"/>
      <c r="BNN29" s="767"/>
      <c r="BNO29" s="559"/>
      <c r="BNP29" s="559"/>
      <c r="BNQ29" s="560"/>
      <c r="BNR29" s="559"/>
      <c r="BNS29" s="559"/>
      <c r="BNT29" s="559"/>
      <c r="BNU29" s="560"/>
      <c r="BNV29" s="560"/>
      <c r="BNW29" s="561"/>
      <c r="BNX29" s="560"/>
      <c r="BNY29" s="767"/>
      <c r="BNZ29" s="767"/>
      <c r="BOA29" s="767"/>
      <c r="BOB29" s="767"/>
      <c r="BOC29" s="767"/>
      <c r="BOD29" s="559"/>
      <c r="BOE29" s="559"/>
      <c r="BOF29" s="560"/>
      <c r="BOG29" s="559"/>
      <c r="BOH29" s="559"/>
      <c r="BOI29" s="559"/>
      <c r="BOJ29" s="560"/>
      <c r="BOK29" s="560"/>
      <c r="BOL29" s="561"/>
      <c r="BOM29" s="560"/>
      <c r="BON29" s="767"/>
      <c r="BOO29" s="767"/>
      <c r="BOP29" s="767"/>
      <c r="BOQ29" s="767"/>
      <c r="BOR29" s="767"/>
      <c r="BOS29" s="559"/>
      <c r="BOT29" s="559"/>
      <c r="BOU29" s="560"/>
      <c r="BOV29" s="559"/>
      <c r="BOW29" s="559"/>
      <c r="BOX29" s="559"/>
      <c r="BOY29" s="560"/>
      <c r="BOZ29" s="560"/>
      <c r="BPA29" s="561"/>
      <c r="BPB29" s="560"/>
      <c r="BPC29" s="767"/>
      <c r="BPD29" s="767"/>
      <c r="BPE29" s="767"/>
      <c r="BPF29" s="767"/>
      <c r="BPG29" s="767"/>
      <c r="BPH29" s="559"/>
      <c r="BPI29" s="559"/>
      <c r="BPJ29" s="560"/>
      <c r="BPK29" s="559"/>
      <c r="BPL29" s="559"/>
      <c r="BPM29" s="559"/>
      <c r="BPN29" s="560"/>
      <c r="BPO29" s="560"/>
      <c r="BPP29" s="561"/>
      <c r="BPQ29" s="560"/>
      <c r="BPR29" s="767"/>
      <c r="BPS29" s="767"/>
      <c r="BPT29" s="767"/>
      <c r="BPU29" s="767"/>
      <c r="BPV29" s="767"/>
      <c r="BPW29" s="559"/>
      <c r="BPX29" s="559"/>
      <c r="BPY29" s="560"/>
      <c r="BPZ29" s="559"/>
      <c r="BQA29" s="559"/>
      <c r="BQB29" s="559"/>
      <c r="BQC29" s="560"/>
      <c r="BQD29" s="560"/>
      <c r="BQE29" s="561"/>
      <c r="BQF29" s="560"/>
      <c r="BQG29" s="767"/>
      <c r="BQH29" s="767"/>
      <c r="BQI29" s="767"/>
      <c r="BQJ29" s="767"/>
      <c r="BQK29" s="767"/>
      <c r="BQL29" s="559"/>
      <c r="BQM29" s="559"/>
      <c r="BQN29" s="560"/>
      <c r="BQO29" s="559"/>
      <c r="BQP29" s="559"/>
      <c r="BQQ29" s="559"/>
      <c r="BQR29" s="560"/>
      <c r="BQS29" s="560"/>
      <c r="BQT29" s="561"/>
      <c r="BQU29" s="560"/>
      <c r="BQV29" s="767"/>
      <c r="BQW29" s="767"/>
      <c r="BQX29" s="767"/>
      <c r="BQY29" s="767"/>
      <c r="BQZ29" s="767"/>
      <c r="BRA29" s="559"/>
      <c r="BRB29" s="559"/>
      <c r="BRC29" s="560"/>
      <c r="BRD29" s="559"/>
      <c r="BRE29" s="559"/>
      <c r="BRF29" s="559"/>
      <c r="BRG29" s="560"/>
      <c r="BRH29" s="560"/>
      <c r="BRI29" s="561"/>
      <c r="BRJ29" s="560"/>
      <c r="BRK29" s="767"/>
      <c r="BRL29" s="767"/>
      <c r="BRM29" s="767"/>
      <c r="BRN29" s="767"/>
      <c r="BRO29" s="767"/>
      <c r="BRP29" s="559"/>
      <c r="BRQ29" s="559"/>
      <c r="BRR29" s="560"/>
      <c r="BRS29" s="559"/>
      <c r="BRT29" s="559"/>
      <c r="BRU29" s="559"/>
      <c r="BRV29" s="560"/>
      <c r="BRW29" s="560"/>
      <c r="BRX29" s="561"/>
      <c r="BRY29" s="560"/>
      <c r="BRZ29" s="767"/>
      <c r="BSA29" s="767"/>
      <c r="BSB29" s="767"/>
      <c r="BSC29" s="767"/>
      <c r="BSD29" s="767"/>
      <c r="BSE29" s="559"/>
      <c r="BSF29" s="559"/>
      <c r="BSG29" s="560"/>
      <c r="BSH29" s="559"/>
      <c r="BSI29" s="559"/>
      <c r="BSJ29" s="559"/>
      <c r="BSK29" s="560"/>
      <c r="BSL29" s="560"/>
      <c r="BSM29" s="561"/>
      <c r="BSN29" s="560"/>
      <c r="BSO29" s="767"/>
      <c r="BSP29" s="767"/>
      <c r="BSQ29" s="767"/>
      <c r="BSR29" s="767"/>
      <c r="BSS29" s="767"/>
      <c r="BST29" s="559"/>
      <c r="BSU29" s="559"/>
      <c r="BSV29" s="560"/>
      <c r="BSW29" s="559"/>
      <c r="BSX29" s="559"/>
      <c r="BSY29" s="559"/>
      <c r="BSZ29" s="560"/>
      <c r="BTA29" s="560"/>
      <c r="BTB29" s="561"/>
      <c r="BTC29" s="560"/>
      <c r="BTD29" s="767"/>
      <c r="BTE29" s="767"/>
      <c r="BTF29" s="767"/>
      <c r="BTG29" s="767"/>
      <c r="BTH29" s="767"/>
      <c r="BTI29" s="559"/>
      <c r="BTJ29" s="559"/>
      <c r="BTK29" s="560"/>
      <c r="BTL29" s="559"/>
      <c r="BTM29" s="559"/>
      <c r="BTN29" s="559"/>
      <c r="BTO29" s="560"/>
      <c r="BTP29" s="560"/>
      <c r="BTQ29" s="561"/>
      <c r="BTR29" s="560"/>
      <c r="BTS29" s="767"/>
      <c r="BTT29" s="767"/>
      <c r="BTU29" s="767"/>
      <c r="BTV29" s="767"/>
      <c r="BTW29" s="767"/>
      <c r="BTX29" s="559"/>
      <c r="BTY29" s="559"/>
      <c r="BTZ29" s="560"/>
      <c r="BUA29" s="559"/>
      <c r="BUB29" s="559"/>
      <c r="BUC29" s="559"/>
      <c r="BUD29" s="560"/>
      <c r="BUE29" s="560"/>
      <c r="BUF29" s="561"/>
      <c r="BUG29" s="560"/>
      <c r="BUH29" s="767"/>
      <c r="BUI29" s="767"/>
      <c r="BUJ29" s="767"/>
      <c r="BUK29" s="767"/>
      <c r="BUL29" s="767"/>
      <c r="BUM29" s="559"/>
      <c r="BUN29" s="559"/>
      <c r="BUO29" s="560"/>
      <c r="BUP29" s="559"/>
      <c r="BUQ29" s="559"/>
      <c r="BUR29" s="559"/>
      <c r="BUS29" s="560"/>
      <c r="BUT29" s="560"/>
      <c r="BUU29" s="561"/>
      <c r="BUV29" s="560"/>
      <c r="BUW29" s="767"/>
      <c r="BUX29" s="767"/>
      <c r="BUY29" s="767"/>
      <c r="BUZ29" s="767"/>
      <c r="BVA29" s="767"/>
      <c r="BVB29" s="559"/>
      <c r="BVC29" s="559"/>
      <c r="BVD29" s="560"/>
      <c r="BVE29" s="559"/>
      <c r="BVF29" s="559"/>
      <c r="BVG29" s="559"/>
      <c r="BVH29" s="560"/>
      <c r="BVI29" s="560"/>
      <c r="BVJ29" s="561"/>
      <c r="BVK29" s="560"/>
      <c r="BVL29" s="767"/>
      <c r="BVM29" s="767"/>
      <c r="BVN29" s="767"/>
      <c r="BVO29" s="767"/>
      <c r="BVP29" s="767"/>
      <c r="BVQ29" s="559"/>
      <c r="BVR29" s="559"/>
      <c r="BVS29" s="560"/>
      <c r="BVT29" s="559"/>
      <c r="BVU29" s="559"/>
      <c r="BVV29" s="559"/>
      <c r="BVW29" s="560"/>
      <c r="BVX29" s="560"/>
      <c r="BVY29" s="561"/>
      <c r="BVZ29" s="560"/>
      <c r="BWA29" s="767"/>
      <c r="BWB29" s="767"/>
      <c r="BWC29" s="767"/>
      <c r="BWD29" s="767"/>
      <c r="BWE29" s="767"/>
      <c r="BWF29" s="559"/>
      <c r="BWG29" s="559"/>
      <c r="BWH29" s="560"/>
      <c r="BWI29" s="559"/>
      <c r="BWJ29" s="559"/>
      <c r="BWK29" s="559"/>
      <c r="BWL29" s="560"/>
      <c r="BWM29" s="560"/>
      <c r="BWN29" s="561"/>
      <c r="BWO29" s="560"/>
      <c r="BWP29" s="767"/>
      <c r="BWQ29" s="767"/>
      <c r="BWR29" s="767"/>
      <c r="BWS29" s="767"/>
      <c r="BWT29" s="767"/>
      <c r="BWU29" s="559"/>
      <c r="BWV29" s="559"/>
      <c r="BWW29" s="560"/>
      <c r="BWX29" s="559"/>
      <c r="BWY29" s="559"/>
      <c r="BWZ29" s="559"/>
      <c r="BXA29" s="560"/>
      <c r="BXB29" s="560"/>
      <c r="BXC29" s="561"/>
      <c r="BXD29" s="560"/>
      <c r="BXE29" s="767"/>
      <c r="BXF29" s="767"/>
      <c r="BXG29" s="767"/>
      <c r="BXH29" s="767"/>
      <c r="BXI29" s="767"/>
      <c r="BXJ29" s="559"/>
      <c r="BXK29" s="559"/>
      <c r="BXL29" s="560"/>
      <c r="BXM29" s="559"/>
      <c r="BXN29" s="559"/>
      <c r="BXO29" s="559"/>
      <c r="BXP29" s="560"/>
      <c r="BXQ29" s="560"/>
      <c r="BXR29" s="561"/>
      <c r="BXS29" s="560"/>
      <c r="BXT29" s="767"/>
      <c r="BXU29" s="767"/>
      <c r="BXV29" s="767"/>
      <c r="BXW29" s="767"/>
      <c r="BXX29" s="767"/>
      <c r="BXY29" s="559"/>
      <c r="BXZ29" s="559"/>
      <c r="BYA29" s="560"/>
      <c r="BYB29" s="559"/>
      <c r="BYC29" s="559"/>
      <c r="BYD29" s="559"/>
      <c r="BYE29" s="560"/>
      <c r="BYF29" s="560"/>
      <c r="BYG29" s="561"/>
      <c r="BYH29" s="560"/>
      <c r="BYI29" s="767"/>
      <c r="BYJ29" s="767"/>
      <c r="BYK29" s="767"/>
      <c r="BYL29" s="767"/>
      <c r="BYM29" s="767"/>
      <c r="BYN29" s="559"/>
      <c r="BYO29" s="559"/>
      <c r="BYP29" s="560"/>
      <c r="BYQ29" s="559"/>
      <c r="BYR29" s="559"/>
      <c r="BYS29" s="559"/>
      <c r="BYT29" s="560"/>
      <c r="BYU29" s="560"/>
      <c r="BYV29" s="561"/>
      <c r="BYW29" s="560"/>
      <c r="BYX29" s="767"/>
      <c r="BYY29" s="767"/>
      <c r="BYZ29" s="767"/>
      <c r="BZA29" s="767"/>
      <c r="BZB29" s="767"/>
      <c r="BZC29" s="559"/>
      <c r="BZD29" s="559"/>
      <c r="BZE29" s="560"/>
      <c r="BZF29" s="559"/>
      <c r="BZG29" s="559"/>
      <c r="BZH29" s="559"/>
      <c r="BZI29" s="560"/>
      <c r="BZJ29" s="560"/>
      <c r="BZK29" s="561"/>
      <c r="BZL29" s="560"/>
      <c r="BZM29" s="767"/>
      <c r="BZN29" s="767"/>
      <c r="BZO29" s="767"/>
      <c r="BZP29" s="767"/>
      <c r="BZQ29" s="767"/>
      <c r="BZR29" s="559"/>
      <c r="BZS29" s="559"/>
      <c r="BZT29" s="560"/>
      <c r="BZU29" s="559"/>
      <c r="BZV29" s="559"/>
      <c r="BZW29" s="559"/>
      <c r="BZX29" s="560"/>
      <c r="BZY29" s="560"/>
      <c r="BZZ29" s="561"/>
      <c r="CAA29" s="560"/>
      <c r="CAB29" s="767"/>
      <c r="CAC29" s="767"/>
      <c r="CAD29" s="767"/>
      <c r="CAE29" s="767"/>
      <c r="CAF29" s="767"/>
      <c r="CAG29" s="559"/>
      <c r="CAH29" s="559"/>
      <c r="CAI29" s="560"/>
      <c r="CAJ29" s="559"/>
      <c r="CAK29" s="559"/>
      <c r="CAL29" s="559"/>
      <c r="CAM29" s="560"/>
      <c r="CAN29" s="560"/>
      <c r="CAO29" s="561"/>
      <c r="CAP29" s="560"/>
      <c r="CAQ29" s="767"/>
      <c r="CAR29" s="767"/>
      <c r="CAS29" s="767"/>
      <c r="CAT29" s="767"/>
      <c r="CAU29" s="767"/>
      <c r="CAV29" s="559"/>
      <c r="CAW29" s="559"/>
      <c r="CAX29" s="560"/>
      <c r="CAY29" s="559"/>
      <c r="CAZ29" s="559"/>
      <c r="CBA29" s="559"/>
      <c r="CBB29" s="560"/>
      <c r="CBC29" s="560"/>
      <c r="CBD29" s="561"/>
      <c r="CBE29" s="560"/>
      <c r="CBF29" s="767"/>
      <c r="CBG29" s="767"/>
      <c r="CBH29" s="767"/>
      <c r="CBI29" s="767"/>
      <c r="CBJ29" s="767"/>
      <c r="CBK29" s="559"/>
      <c r="CBL29" s="559"/>
      <c r="CBM29" s="560"/>
      <c r="CBN29" s="559"/>
      <c r="CBO29" s="559"/>
      <c r="CBP29" s="559"/>
      <c r="CBQ29" s="560"/>
      <c r="CBR29" s="560"/>
      <c r="CBS29" s="561"/>
      <c r="CBT29" s="560"/>
      <c r="CBU29" s="767"/>
      <c r="CBV29" s="767"/>
      <c r="CBW29" s="767"/>
      <c r="CBX29" s="767"/>
      <c r="CBY29" s="767"/>
      <c r="CBZ29" s="559"/>
      <c r="CCA29" s="559"/>
      <c r="CCB29" s="560"/>
      <c r="CCC29" s="559"/>
      <c r="CCD29" s="559"/>
      <c r="CCE29" s="559"/>
      <c r="CCF29" s="560"/>
      <c r="CCG29" s="560"/>
      <c r="CCH29" s="561"/>
      <c r="CCI29" s="560"/>
      <c r="CCJ29" s="767"/>
      <c r="CCK29" s="767"/>
      <c r="CCL29" s="767"/>
      <c r="CCM29" s="767"/>
      <c r="CCN29" s="767"/>
      <c r="CCO29" s="559"/>
      <c r="CCP29" s="559"/>
      <c r="CCQ29" s="560"/>
      <c r="CCR29" s="559"/>
      <c r="CCS29" s="559"/>
      <c r="CCT29" s="559"/>
      <c r="CCU29" s="560"/>
      <c r="CCV29" s="560"/>
      <c r="CCW29" s="561"/>
      <c r="CCX29" s="560"/>
      <c r="CCY29" s="767"/>
      <c r="CCZ29" s="767"/>
      <c r="CDA29" s="767"/>
      <c r="CDB29" s="767"/>
      <c r="CDC29" s="767"/>
      <c r="CDD29" s="559"/>
      <c r="CDE29" s="559"/>
      <c r="CDF29" s="560"/>
      <c r="CDG29" s="559"/>
      <c r="CDH29" s="559"/>
      <c r="CDI29" s="559"/>
      <c r="CDJ29" s="560"/>
      <c r="CDK29" s="560"/>
      <c r="CDL29" s="561"/>
      <c r="CDM29" s="560"/>
      <c r="CDN29" s="767"/>
      <c r="CDO29" s="767"/>
      <c r="CDP29" s="767"/>
      <c r="CDQ29" s="767"/>
      <c r="CDR29" s="767"/>
      <c r="CDS29" s="559"/>
      <c r="CDT29" s="559"/>
      <c r="CDU29" s="560"/>
      <c r="CDV29" s="559"/>
      <c r="CDW29" s="559"/>
      <c r="CDX29" s="559"/>
      <c r="CDY29" s="560"/>
      <c r="CDZ29" s="560"/>
      <c r="CEA29" s="561"/>
      <c r="CEB29" s="560"/>
      <c r="CEC29" s="767"/>
      <c r="CED29" s="767"/>
      <c r="CEE29" s="767"/>
      <c r="CEF29" s="767"/>
      <c r="CEG29" s="767"/>
      <c r="CEH29" s="559"/>
      <c r="CEI29" s="559"/>
      <c r="CEJ29" s="560"/>
      <c r="CEK29" s="559"/>
      <c r="CEL29" s="559"/>
      <c r="CEM29" s="559"/>
      <c r="CEN29" s="560"/>
      <c r="CEO29" s="560"/>
      <c r="CEP29" s="561"/>
      <c r="CEQ29" s="560"/>
      <c r="CER29" s="767"/>
      <c r="CES29" s="767"/>
      <c r="CET29" s="767"/>
      <c r="CEU29" s="767"/>
      <c r="CEV29" s="767"/>
      <c r="CEW29" s="559"/>
      <c r="CEX29" s="559"/>
      <c r="CEY29" s="560"/>
      <c r="CEZ29" s="559"/>
      <c r="CFA29" s="559"/>
      <c r="CFB29" s="559"/>
      <c r="CFC29" s="560"/>
      <c r="CFD29" s="560"/>
      <c r="CFE29" s="561"/>
      <c r="CFF29" s="560"/>
      <c r="CFG29" s="767"/>
      <c r="CFH29" s="767"/>
      <c r="CFI29" s="767"/>
      <c r="CFJ29" s="767"/>
      <c r="CFK29" s="767"/>
      <c r="CFL29" s="559"/>
      <c r="CFM29" s="559"/>
      <c r="CFN29" s="560"/>
      <c r="CFO29" s="559"/>
      <c r="CFP29" s="559"/>
      <c r="CFQ29" s="559"/>
      <c r="CFR29" s="560"/>
      <c r="CFS29" s="560"/>
      <c r="CFT29" s="561"/>
      <c r="CFU29" s="560"/>
      <c r="CFV29" s="767"/>
      <c r="CFW29" s="767"/>
      <c r="CFX29" s="767"/>
      <c r="CFY29" s="767"/>
      <c r="CFZ29" s="767"/>
      <c r="CGA29" s="559"/>
      <c r="CGB29" s="559"/>
      <c r="CGC29" s="560"/>
      <c r="CGD29" s="559"/>
      <c r="CGE29" s="559"/>
      <c r="CGF29" s="559"/>
      <c r="CGG29" s="560"/>
      <c r="CGH29" s="560"/>
      <c r="CGI29" s="561"/>
      <c r="CGJ29" s="560"/>
      <c r="CGK29" s="767"/>
      <c r="CGL29" s="767"/>
      <c r="CGM29" s="767"/>
      <c r="CGN29" s="767"/>
      <c r="CGO29" s="767"/>
      <c r="CGP29" s="559"/>
      <c r="CGQ29" s="559"/>
      <c r="CGR29" s="560"/>
      <c r="CGS29" s="559"/>
      <c r="CGT29" s="559"/>
      <c r="CGU29" s="559"/>
      <c r="CGV29" s="560"/>
      <c r="CGW29" s="560"/>
      <c r="CGX29" s="561"/>
      <c r="CGY29" s="560"/>
      <c r="CGZ29" s="767"/>
      <c r="CHA29" s="767"/>
      <c r="CHB29" s="767"/>
      <c r="CHC29" s="767"/>
      <c r="CHD29" s="767"/>
      <c r="CHE29" s="559"/>
      <c r="CHF29" s="559"/>
      <c r="CHG29" s="560"/>
      <c r="CHH29" s="559"/>
      <c r="CHI29" s="559"/>
      <c r="CHJ29" s="559"/>
      <c r="CHK29" s="560"/>
      <c r="CHL29" s="560"/>
      <c r="CHM29" s="561"/>
      <c r="CHN29" s="560"/>
      <c r="CHO29" s="767"/>
      <c r="CHP29" s="767"/>
      <c r="CHQ29" s="767"/>
      <c r="CHR29" s="767"/>
      <c r="CHS29" s="767"/>
      <c r="CHT29" s="559"/>
      <c r="CHU29" s="559"/>
      <c r="CHV29" s="560"/>
      <c r="CHW29" s="559"/>
      <c r="CHX29" s="559"/>
      <c r="CHY29" s="559"/>
      <c r="CHZ29" s="560"/>
      <c r="CIA29" s="560"/>
      <c r="CIB29" s="561"/>
      <c r="CIC29" s="560"/>
      <c r="CID29" s="767"/>
      <c r="CIE29" s="767"/>
      <c r="CIF29" s="767"/>
      <c r="CIG29" s="767"/>
      <c r="CIH29" s="767"/>
      <c r="CII29" s="559"/>
      <c r="CIJ29" s="559"/>
      <c r="CIK29" s="560"/>
      <c r="CIL29" s="559"/>
      <c r="CIM29" s="559"/>
      <c r="CIN29" s="559"/>
      <c r="CIO29" s="560"/>
      <c r="CIP29" s="560"/>
      <c r="CIQ29" s="561"/>
      <c r="CIR29" s="560"/>
      <c r="CIS29" s="767"/>
      <c r="CIT29" s="767"/>
      <c r="CIU29" s="767"/>
      <c r="CIV29" s="767"/>
      <c r="CIW29" s="767"/>
      <c r="CIX29" s="559"/>
      <c r="CIY29" s="559"/>
      <c r="CIZ29" s="560"/>
      <c r="CJA29" s="559"/>
      <c r="CJB29" s="559"/>
      <c r="CJC29" s="559"/>
      <c r="CJD29" s="560"/>
      <c r="CJE29" s="560"/>
      <c r="CJF29" s="561"/>
      <c r="CJG29" s="560"/>
      <c r="CJH29" s="767"/>
      <c r="CJI29" s="767"/>
      <c r="CJJ29" s="767"/>
      <c r="CJK29" s="767"/>
      <c r="CJL29" s="767"/>
      <c r="CJM29" s="559"/>
      <c r="CJN29" s="559"/>
      <c r="CJO29" s="560"/>
      <c r="CJP29" s="559"/>
      <c r="CJQ29" s="559"/>
      <c r="CJR29" s="559"/>
      <c r="CJS29" s="560"/>
      <c r="CJT29" s="560"/>
      <c r="CJU29" s="561"/>
      <c r="CJV29" s="560"/>
      <c r="CJW29" s="767"/>
      <c r="CJX29" s="767"/>
      <c r="CJY29" s="767"/>
      <c r="CJZ29" s="767"/>
      <c r="CKA29" s="767"/>
      <c r="CKB29" s="559"/>
      <c r="CKC29" s="559"/>
      <c r="CKD29" s="560"/>
      <c r="CKE29" s="559"/>
      <c r="CKF29" s="559"/>
      <c r="CKG29" s="559"/>
      <c r="CKH29" s="560"/>
      <c r="CKI29" s="560"/>
      <c r="CKJ29" s="561"/>
      <c r="CKK29" s="560"/>
      <c r="CKL29" s="767"/>
      <c r="CKM29" s="767"/>
      <c r="CKN29" s="767"/>
      <c r="CKO29" s="767"/>
      <c r="CKP29" s="767"/>
      <c r="CKQ29" s="559"/>
      <c r="CKR29" s="559"/>
      <c r="CKS29" s="560"/>
      <c r="CKT29" s="559"/>
      <c r="CKU29" s="559"/>
      <c r="CKV29" s="559"/>
      <c r="CKW29" s="560"/>
      <c r="CKX29" s="560"/>
      <c r="CKY29" s="561"/>
      <c r="CKZ29" s="560"/>
      <c r="CLA29" s="767"/>
      <c r="CLB29" s="767"/>
      <c r="CLC29" s="767"/>
      <c r="CLD29" s="767"/>
      <c r="CLE29" s="767"/>
      <c r="CLF29" s="559"/>
      <c r="CLG29" s="559"/>
      <c r="CLH29" s="560"/>
      <c r="CLI29" s="559"/>
      <c r="CLJ29" s="559"/>
      <c r="CLK29" s="559"/>
      <c r="CLL29" s="560"/>
      <c r="CLM29" s="560"/>
      <c r="CLN29" s="561"/>
      <c r="CLO29" s="560"/>
      <c r="CLP29" s="767"/>
      <c r="CLQ29" s="767"/>
      <c r="CLR29" s="767"/>
      <c r="CLS29" s="767"/>
      <c r="CLT29" s="767"/>
      <c r="CLU29" s="559"/>
      <c r="CLV29" s="559"/>
      <c r="CLW29" s="560"/>
      <c r="CLX29" s="559"/>
      <c r="CLY29" s="559"/>
      <c r="CLZ29" s="559"/>
      <c r="CMA29" s="560"/>
      <c r="CMB29" s="560"/>
      <c r="CMC29" s="561"/>
      <c r="CMD29" s="560"/>
      <c r="CME29" s="767"/>
      <c r="CMF29" s="767"/>
      <c r="CMG29" s="767"/>
      <c r="CMH29" s="767"/>
      <c r="CMI29" s="767"/>
      <c r="CMJ29" s="559"/>
      <c r="CMK29" s="559"/>
      <c r="CML29" s="560"/>
      <c r="CMM29" s="559"/>
      <c r="CMN29" s="559"/>
      <c r="CMO29" s="559"/>
      <c r="CMP29" s="560"/>
      <c r="CMQ29" s="560"/>
      <c r="CMR29" s="561"/>
      <c r="CMS29" s="560"/>
      <c r="CMT29" s="767"/>
      <c r="CMU29" s="767"/>
      <c r="CMV29" s="767"/>
      <c r="CMW29" s="767"/>
      <c r="CMX29" s="767"/>
      <c r="CMY29" s="559"/>
      <c r="CMZ29" s="559"/>
      <c r="CNA29" s="560"/>
      <c r="CNB29" s="559"/>
      <c r="CNC29" s="559"/>
      <c r="CND29" s="559"/>
      <c r="CNE29" s="560"/>
      <c r="CNF29" s="560"/>
      <c r="CNG29" s="561"/>
      <c r="CNH29" s="560"/>
      <c r="CNI29" s="767"/>
      <c r="CNJ29" s="767"/>
      <c r="CNK29" s="767"/>
      <c r="CNL29" s="767"/>
      <c r="CNM29" s="767"/>
      <c r="CNN29" s="559"/>
      <c r="CNO29" s="559"/>
      <c r="CNP29" s="560"/>
      <c r="CNQ29" s="559"/>
      <c r="CNR29" s="559"/>
      <c r="CNS29" s="559"/>
      <c r="CNT29" s="560"/>
      <c r="CNU29" s="560"/>
      <c r="CNV29" s="561"/>
      <c r="CNW29" s="560"/>
      <c r="CNX29" s="767"/>
      <c r="CNY29" s="767"/>
      <c r="CNZ29" s="767"/>
      <c r="COA29" s="767"/>
      <c r="COB29" s="767"/>
      <c r="COC29" s="559"/>
      <c r="COD29" s="559"/>
      <c r="COE29" s="560"/>
      <c r="COF29" s="559"/>
      <c r="COG29" s="559"/>
      <c r="COH29" s="559"/>
      <c r="COI29" s="560"/>
      <c r="COJ29" s="560"/>
      <c r="COK29" s="561"/>
      <c r="COL29" s="560"/>
      <c r="COM29" s="767"/>
      <c r="CON29" s="767"/>
      <c r="COO29" s="767"/>
      <c r="COP29" s="767"/>
      <c r="COQ29" s="767"/>
      <c r="COR29" s="559"/>
      <c r="COS29" s="559"/>
      <c r="COT29" s="560"/>
      <c r="COU29" s="559"/>
      <c r="COV29" s="559"/>
      <c r="COW29" s="559"/>
      <c r="COX29" s="560"/>
      <c r="COY29" s="560"/>
      <c r="COZ29" s="561"/>
      <c r="CPA29" s="560"/>
      <c r="CPB29" s="767"/>
      <c r="CPC29" s="767"/>
      <c r="CPD29" s="767"/>
      <c r="CPE29" s="767"/>
      <c r="CPF29" s="767"/>
      <c r="CPG29" s="559"/>
      <c r="CPH29" s="559"/>
      <c r="CPI29" s="560"/>
      <c r="CPJ29" s="559"/>
      <c r="CPK29" s="559"/>
      <c r="CPL29" s="559"/>
      <c r="CPM29" s="560"/>
      <c r="CPN29" s="560"/>
      <c r="CPO29" s="561"/>
      <c r="CPP29" s="560"/>
      <c r="CPQ29" s="767"/>
      <c r="CPR29" s="767"/>
      <c r="CPS29" s="767"/>
      <c r="CPT29" s="767"/>
      <c r="CPU29" s="767"/>
      <c r="CPV29" s="559"/>
      <c r="CPW29" s="559"/>
      <c r="CPX29" s="560"/>
      <c r="CPY29" s="559"/>
      <c r="CPZ29" s="559"/>
      <c r="CQA29" s="559"/>
      <c r="CQB29" s="560"/>
      <c r="CQC29" s="560"/>
      <c r="CQD29" s="561"/>
      <c r="CQE29" s="560"/>
      <c r="CQF29" s="767"/>
      <c r="CQG29" s="767"/>
      <c r="CQH29" s="767"/>
      <c r="CQI29" s="767"/>
      <c r="CQJ29" s="767"/>
      <c r="CQK29" s="559"/>
      <c r="CQL29" s="559"/>
      <c r="CQM29" s="560"/>
      <c r="CQN29" s="559"/>
      <c r="CQO29" s="559"/>
      <c r="CQP29" s="559"/>
      <c r="CQQ29" s="560"/>
      <c r="CQR29" s="560"/>
      <c r="CQS29" s="561"/>
      <c r="CQT29" s="560"/>
      <c r="CQU29" s="767"/>
      <c r="CQV29" s="767"/>
      <c r="CQW29" s="767"/>
      <c r="CQX29" s="767"/>
      <c r="CQY29" s="767"/>
      <c r="CQZ29" s="559"/>
      <c r="CRA29" s="559"/>
      <c r="CRB29" s="560"/>
      <c r="CRC29" s="559"/>
      <c r="CRD29" s="559"/>
      <c r="CRE29" s="559"/>
      <c r="CRF29" s="560"/>
      <c r="CRG29" s="560"/>
      <c r="CRH29" s="561"/>
      <c r="CRI29" s="560"/>
      <c r="CRJ29" s="767"/>
      <c r="CRK29" s="767"/>
      <c r="CRL29" s="767"/>
      <c r="CRM29" s="767"/>
      <c r="CRN29" s="767"/>
      <c r="CRO29" s="559"/>
      <c r="CRP29" s="559"/>
      <c r="CRQ29" s="560"/>
      <c r="CRR29" s="559"/>
      <c r="CRS29" s="559"/>
      <c r="CRT29" s="559"/>
      <c r="CRU29" s="560"/>
      <c r="CRV29" s="560"/>
      <c r="CRW29" s="561"/>
      <c r="CRX29" s="560"/>
      <c r="CRY29" s="767"/>
      <c r="CRZ29" s="767"/>
      <c r="CSA29" s="767"/>
      <c r="CSB29" s="767"/>
      <c r="CSC29" s="767"/>
      <c r="CSD29" s="559"/>
      <c r="CSE29" s="559"/>
      <c r="CSF29" s="560"/>
      <c r="CSG29" s="559"/>
      <c r="CSH29" s="559"/>
      <c r="CSI29" s="559"/>
      <c r="CSJ29" s="560"/>
      <c r="CSK29" s="560"/>
      <c r="CSL29" s="561"/>
      <c r="CSM29" s="560"/>
      <c r="CSN29" s="767"/>
      <c r="CSO29" s="767"/>
      <c r="CSP29" s="767"/>
      <c r="CSQ29" s="767"/>
      <c r="CSR29" s="767"/>
      <c r="CSS29" s="559"/>
      <c r="CST29" s="559"/>
      <c r="CSU29" s="560"/>
      <c r="CSV29" s="559"/>
      <c r="CSW29" s="559"/>
      <c r="CSX29" s="559"/>
      <c r="CSY29" s="560"/>
      <c r="CSZ29" s="560"/>
      <c r="CTA29" s="561"/>
      <c r="CTB29" s="560"/>
      <c r="CTC29" s="767"/>
      <c r="CTD29" s="767"/>
      <c r="CTE29" s="767"/>
      <c r="CTF29" s="767"/>
      <c r="CTG29" s="767"/>
      <c r="CTH29" s="559"/>
      <c r="CTI29" s="559"/>
      <c r="CTJ29" s="560"/>
      <c r="CTK29" s="559"/>
      <c r="CTL29" s="559"/>
      <c r="CTM29" s="559"/>
      <c r="CTN29" s="560"/>
      <c r="CTO29" s="560"/>
      <c r="CTP29" s="561"/>
      <c r="CTQ29" s="560"/>
      <c r="CTR29" s="767"/>
      <c r="CTS29" s="767"/>
      <c r="CTT29" s="767"/>
      <c r="CTU29" s="767"/>
      <c r="CTV29" s="767"/>
      <c r="CTW29" s="559"/>
      <c r="CTX29" s="559"/>
      <c r="CTY29" s="560"/>
      <c r="CTZ29" s="559"/>
      <c r="CUA29" s="559"/>
      <c r="CUB29" s="559"/>
      <c r="CUC29" s="560"/>
      <c r="CUD29" s="560"/>
      <c r="CUE29" s="561"/>
      <c r="CUF29" s="560"/>
      <c r="CUG29" s="767"/>
      <c r="CUH29" s="767"/>
      <c r="CUI29" s="767"/>
      <c r="CUJ29" s="767"/>
      <c r="CUK29" s="767"/>
      <c r="CUL29" s="559"/>
      <c r="CUM29" s="559"/>
      <c r="CUN29" s="560"/>
      <c r="CUO29" s="559"/>
      <c r="CUP29" s="559"/>
      <c r="CUQ29" s="559"/>
      <c r="CUR29" s="560"/>
      <c r="CUS29" s="560"/>
      <c r="CUT29" s="561"/>
      <c r="CUU29" s="560"/>
      <c r="CUV29" s="767"/>
      <c r="CUW29" s="767"/>
      <c r="CUX29" s="767"/>
      <c r="CUY29" s="767"/>
      <c r="CUZ29" s="767"/>
      <c r="CVA29" s="559"/>
      <c r="CVB29" s="559"/>
      <c r="CVC29" s="560"/>
      <c r="CVD29" s="559"/>
      <c r="CVE29" s="559"/>
      <c r="CVF29" s="559"/>
      <c r="CVG29" s="560"/>
      <c r="CVH29" s="560"/>
      <c r="CVI29" s="561"/>
      <c r="CVJ29" s="560"/>
      <c r="CVK29" s="767"/>
      <c r="CVL29" s="767"/>
      <c r="CVM29" s="767"/>
      <c r="CVN29" s="767"/>
      <c r="CVO29" s="767"/>
      <c r="CVP29" s="559"/>
      <c r="CVQ29" s="559"/>
      <c r="CVR29" s="560"/>
      <c r="CVS29" s="559"/>
      <c r="CVT29" s="559"/>
      <c r="CVU29" s="559"/>
      <c r="CVV29" s="560"/>
      <c r="CVW29" s="560"/>
      <c r="CVX29" s="561"/>
      <c r="CVY29" s="560"/>
      <c r="CVZ29" s="767"/>
      <c r="CWA29" s="767"/>
      <c r="CWB29" s="767"/>
      <c r="CWC29" s="767"/>
      <c r="CWD29" s="767"/>
      <c r="CWE29" s="559"/>
      <c r="CWF29" s="559"/>
      <c r="CWG29" s="560"/>
      <c r="CWH29" s="559"/>
      <c r="CWI29" s="559"/>
      <c r="CWJ29" s="559"/>
      <c r="CWK29" s="560"/>
      <c r="CWL29" s="560"/>
      <c r="CWM29" s="561"/>
      <c r="CWN29" s="560"/>
      <c r="CWO29" s="767"/>
      <c r="CWP29" s="767"/>
      <c r="CWQ29" s="767"/>
      <c r="CWR29" s="767"/>
      <c r="CWS29" s="767"/>
      <c r="CWT29" s="559"/>
      <c r="CWU29" s="559"/>
      <c r="CWV29" s="560"/>
      <c r="CWW29" s="559"/>
      <c r="CWX29" s="559"/>
      <c r="CWY29" s="559"/>
      <c r="CWZ29" s="560"/>
      <c r="CXA29" s="560"/>
      <c r="CXB29" s="561"/>
      <c r="CXC29" s="560"/>
      <c r="CXD29" s="767"/>
      <c r="CXE29" s="767"/>
      <c r="CXF29" s="767"/>
      <c r="CXG29" s="767"/>
      <c r="CXH29" s="767"/>
      <c r="CXI29" s="559"/>
      <c r="CXJ29" s="559"/>
      <c r="CXK29" s="560"/>
      <c r="CXL29" s="559"/>
      <c r="CXM29" s="559"/>
      <c r="CXN29" s="559"/>
      <c r="CXO29" s="560"/>
      <c r="CXP29" s="560"/>
      <c r="CXQ29" s="561"/>
      <c r="CXR29" s="560"/>
      <c r="CXS29" s="767"/>
      <c r="CXT29" s="767"/>
      <c r="CXU29" s="767"/>
      <c r="CXV29" s="767"/>
      <c r="CXW29" s="767"/>
      <c r="CXX29" s="559"/>
      <c r="CXY29" s="559"/>
      <c r="CXZ29" s="560"/>
      <c r="CYA29" s="559"/>
      <c r="CYB29" s="559"/>
      <c r="CYC29" s="559"/>
      <c r="CYD29" s="560"/>
      <c r="CYE29" s="560"/>
      <c r="CYF29" s="561"/>
      <c r="CYG29" s="560"/>
      <c r="CYH29" s="767"/>
      <c r="CYI29" s="767"/>
      <c r="CYJ29" s="767"/>
      <c r="CYK29" s="767"/>
      <c r="CYL29" s="767"/>
      <c r="CYM29" s="559"/>
      <c r="CYN29" s="559"/>
      <c r="CYO29" s="560"/>
      <c r="CYP29" s="559"/>
      <c r="CYQ29" s="559"/>
      <c r="CYR29" s="559"/>
      <c r="CYS29" s="560"/>
      <c r="CYT29" s="560"/>
      <c r="CYU29" s="561"/>
      <c r="CYV29" s="560"/>
      <c r="CYW29" s="767"/>
      <c r="CYX29" s="767"/>
      <c r="CYY29" s="767"/>
      <c r="CYZ29" s="767"/>
      <c r="CZA29" s="767"/>
      <c r="CZB29" s="559"/>
      <c r="CZC29" s="559"/>
      <c r="CZD29" s="560"/>
      <c r="CZE29" s="559"/>
      <c r="CZF29" s="559"/>
      <c r="CZG29" s="559"/>
      <c r="CZH29" s="560"/>
      <c r="CZI29" s="560"/>
      <c r="CZJ29" s="561"/>
      <c r="CZK29" s="560"/>
      <c r="CZL29" s="767"/>
      <c r="CZM29" s="767"/>
      <c r="CZN29" s="767"/>
      <c r="CZO29" s="767"/>
      <c r="CZP29" s="767"/>
      <c r="CZQ29" s="559"/>
      <c r="CZR29" s="559"/>
      <c r="CZS29" s="560"/>
      <c r="CZT29" s="559"/>
      <c r="CZU29" s="559"/>
      <c r="CZV29" s="559"/>
      <c r="CZW29" s="560"/>
      <c r="CZX29" s="560"/>
      <c r="CZY29" s="561"/>
      <c r="CZZ29" s="560"/>
      <c r="DAA29" s="767"/>
      <c r="DAB29" s="767"/>
      <c r="DAC29" s="767"/>
      <c r="DAD29" s="767"/>
      <c r="DAE29" s="767"/>
      <c r="DAF29" s="559"/>
      <c r="DAG29" s="559"/>
      <c r="DAH29" s="560"/>
      <c r="DAI29" s="559"/>
      <c r="DAJ29" s="559"/>
      <c r="DAK29" s="559"/>
      <c r="DAL29" s="560"/>
      <c r="DAM29" s="560"/>
      <c r="DAN29" s="561"/>
      <c r="DAO29" s="560"/>
      <c r="DAP29" s="767"/>
      <c r="DAQ29" s="767"/>
      <c r="DAR29" s="767"/>
      <c r="DAS29" s="767"/>
      <c r="DAT29" s="767"/>
      <c r="DAU29" s="559"/>
      <c r="DAV29" s="559"/>
      <c r="DAW29" s="560"/>
      <c r="DAX29" s="559"/>
      <c r="DAY29" s="559"/>
      <c r="DAZ29" s="559"/>
      <c r="DBA29" s="560"/>
      <c r="DBB29" s="560"/>
      <c r="DBC29" s="561"/>
      <c r="DBD29" s="560"/>
      <c r="DBE29" s="767"/>
      <c r="DBF29" s="767"/>
      <c r="DBG29" s="767"/>
      <c r="DBH29" s="767"/>
      <c r="DBI29" s="767"/>
      <c r="DBJ29" s="559"/>
      <c r="DBK29" s="559"/>
      <c r="DBL29" s="560"/>
      <c r="DBM29" s="559"/>
      <c r="DBN29" s="559"/>
      <c r="DBO29" s="559"/>
      <c r="DBP29" s="560"/>
      <c r="DBQ29" s="560"/>
      <c r="DBR29" s="561"/>
      <c r="DBS29" s="560"/>
      <c r="DBT29" s="767"/>
      <c r="DBU29" s="767"/>
      <c r="DBV29" s="767"/>
      <c r="DBW29" s="767"/>
      <c r="DBX29" s="767"/>
      <c r="DBY29" s="559"/>
      <c r="DBZ29" s="559"/>
      <c r="DCA29" s="560"/>
      <c r="DCB29" s="559"/>
      <c r="DCC29" s="559"/>
      <c r="DCD29" s="559"/>
      <c r="DCE29" s="560"/>
      <c r="DCF29" s="560"/>
      <c r="DCG29" s="561"/>
      <c r="DCH29" s="560"/>
      <c r="DCI29" s="767"/>
      <c r="DCJ29" s="767"/>
      <c r="DCK29" s="767"/>
      <c r="DCL29" s="767"/>
      <c r="DCM29" s="767"/>
      <c r="DCN29" s="559"/>
      <c r="DCO29" s="559"/>
      <c r="DCP29" s="560"/>
      <c r="DCQ29" s="559"/>
      <c r="DCR29" s="559"/>
      <c r="DCS29" s="559"/>
      <c r="DCT29" s="560"/>
      <c r="DCU29" s="560"/>
      <c r="DCV29" s="561"/>
      <c r="DCW29" s="560"/>
      <c r="DCX29" s="767"/>
      <c r="DCY29" s="767"/>
      <c r="DCZ29" s="767"/>
      <c r="DDA29" s="767"/>
      <c r="DDB29" s="767"/>
      <c r="DDC29" s="559"/>
      <c r="DDD29" s="559"/>
      <c r="DDE29" s="560"/>
      <c r="DDF29" s="559"/>
      <c r="DDG29" s="559"/>
      <c r="DDH29" s="559"/>
      <c r="DDI29" s="560"/>
      <c r="DDJ29" s="560"/>
      <c r="DDK29" s="561"/>
      <c r="DDL29" s="560"/>
      <c r="DDM29" s="767"/>
      <c r="DDN29" s="767"/>
      <c r="DDO29" s="767"/>
      <c r="DDP29" s="767"/>
      <c r="DDQ29" s="767"/>
      <c r="DDR29" s="559"/>
      <c r="DDS29" s="559"/>
      <c r="DDT29" s="560"/>
      <c r="DDU29" s="559"/>
      <c r="DDV29" s="559"/>
      <c r="DDW29" s="559"/>
      <c r="DDX29" s="560"/>
      <c r="DDY29" s="560"/>
      <c r="DDZ29" s="561"/>
      <c r="DEA29" s="560"/>
      <c r="DEB29" s="767"/>
      <c r="DEC29" s="767"/>
      <c r="DED29" s="767"/>
      <c r="DEE29" s="767"/>
      <c r="DEF29" s="767"/>
      <c r="DEG29" s="559"/>
      <c r="DEH29" s="559"/>
      <c r="DEI29" s="560"/>
      <c r="DEJ29" s="559"/>
      <c r="DEK29" s="559"/>
      <c r="DEL29" s="559"/>
      <c r="DEM29" s="560"/>
      <c r="DEN29" s="560"/>
      <c r="DEO29" s="561"/>
      <c r="DEP29" s="560"/>
      <c r="DEQ29" s="767"/>
      <c r="DER29" s="767"/>
      <c r="DES29" s="767"/>
      <c r="DET29" s="767"/>
      <c r="DEU29" s="767"/>
      <c r="DEV29" s="559"/>
      <c r="DEW29" s="559"/>
      <c r="DEX29" s="560"/>
      <c r="DEY29" s="559"/>
      <c r="DEZ29" s="559"/>
      <c r="DFA29" s="559"/>
      <c r="DFB29" s="560"/>
      <c r="DFC29" s="560"/>
      <c r="DFD29" s="561"/>
      <c r="DFE29" s="560"/>
      <c r="DFF29" s="767"/>
      <c r="DFG29" s="767"/>
      <c r="DFH29" s="767"/>
      <c r="DFI29" s="767"/>
      <c r="DFJ29" s="767"/>
      <c r="DFK29" s="559"/>
      <c r="DFL29" s="559"/>
      <c r="DFM29" s="560"/>
      <c r="DFN29" s="559"/>
      <c r="DFO29" s="559"/>
      <c r="DFP29" s="559"/>
      <c r="DFQ29" s="560"/>
      <c r="DFR29" s="560"/>
      <c r="DFS29" s="561"/>
      <c r="DFT29" s="560"/>
      <c r="DFU29" s="767"/>
      <c r="DFV29" s="767"/>
      <c r="DFW29" s="767"/>
      <c r="DFX29" s="767"/>
      <c r="DFY29" s="767"/>
      <c r="DFZ29" s="559"/>
      <c r="DGA29" s="559"/>
      <c r="DGB29" s="560"/>
      <c r="DGC29" s="559"/>
      <c r="DGD29" s="559"/>
      <c r="DGE29" s="559"/>
      <c r="DGF29" s="560"/>
      <c r="DGG29" s="560"/>
      <c r="DGH29" s="561"/>
      <c r="DGI29" s="560"/>
      <c r="DGJ29" s="767"/>
      <c r="DGK29" s="767"/>
      <c r="DGL29" s="767"/>
      <c r="DGM29" s="767"/>
      <c r="DGN29" s="767"/>
      <c r="DGO29" s="559"/>
      <c r="DGP29" s="559"/>
      <c r="DGQ29" s="560"/>
      <c r="DGR29" s="559"/>
      <c r="DGS29" s="559"/>
      <c r="DGT29" s="559"/>
      <c r="DGU29" s="560"/>
      <c r="DGV29" s="560"/>
      <c r="DGW29" s="561"/>
      <c r="DGX29" s="560"/>
      <c r="DGY29" s="767"/>
      <c r="DGZ29" s="767"/>
      <c r="DHA29" s="767"/>
      <c r="DHB29" s="767"/>
      <c r="DHC29" s="767"/>
      <c r="DHD29" s="559"/>
      <c r="DHE29" s="559"/>
      <c r="DHF29" s="560"/>
      <c r="DHG29" s="559"/>
      <c r="DHH29" s="559"/>
      <c r="DHI29" s="559"/>
      <c r="DHJ29" s="560"/>
      <c r="DHK29" s="560"/>
      <c r="DHL29" s="561"/>
      <c r="DHM29" s="560"/>
      <c r="DHN29" s="767"/>
      <c r="DHO29" s="767"/>
      <c r="DHP29" s="767"/>
      <c r="DHQ29" s="767"/>
      <c r="DHR29" s="767"/>
      <c r="DHS29" s="559"/>
      <c r="DHT29" s="559"/>
      <c r="DHU29" s="560"/>
      <c r="DHV29" s="559"/>
      <c r="DHW29" s="559"/>
      <c r="DHX29" s="559"/>
      <c r="DHY29" s="560"/>
      <c r="DHZ29" s="560"/>
      <c r="DIA29" s="561"/>
      <c r="DIB29" s="560"/>
      <c r="DIC29" s="767"/>
      <c r="DID29" s="767"/>
      <c r="DIE29" s="767"/>
      <c r="DIF29" s="767"/>
      <c r="DIG29" s="767"/>
      <c r="DIH29" s="559"/>
      <c r="DII29" s="559"/>
      <c r="DIJ29" s="560"/>
      <c r="DIK29" s="559"/>
      <c r="DIL29" s="559"/>
      <c r="DIM29" s="559"/>
      <c r="DIN29" s="560"/>
      <c r="DIO29" s="560"/>
      <c r="DIP29" s="561"/>
      <c r="DIQ29" s="560"/>
      <c r="DIR29" s="767"/>
      <c r="DIS29" s="767"/>
      <c r="DIT29" s="767"/>
      <c r="DIU29" s="767"/>
      <c r="DIV29" s="767"/>
      <c r="DIW29" s="559"/>
      <c r="DIX29" s="559"/>
      <c r="DIY29" s="560"/>
      <c r="DIZ29" s="559"/>
      <c r="DJA29" s="559"/>
      <c r="DJB29" s="559"/>
      <c r="DJC29" s="560"/>
      <c r="DJD29" s="560"/>
      <c r="DJE29" s="561"/>
      <c r="DJF29" s="560"/>
      <c r="DJG29" s="767"/>
      <c r="DJH29" s="767"/>
      <c r="DJI29" s="767"/>
      <c r="DJJ29" s="767"/>
      <c r="DJK29" s="767"/>
      <c r="DJL29" s="559"/>
      <c r="DJM29" s="559"/>
      <c r="DJN29" s="560"/>
      <c r="DJO29" s="559"/>
      <c r="DJP29" s="559"/>
      <c r="DJQ29" s="559"/>
      <c r="DJR29" s="560"/>
      <c r="DJS29" s="560"/>
      <c r="DJT29" s="561"/>
      <c r="DJU29" s="560"/>
      <c r="DJV29" s="767"/>
      <c r="DJW29" s="767"/>
      <c r="DJX29" s="767"/>
      <c r="DJY29" s="767"/>
      <c r="DJZ29" s="767"/>
      <c r="DKA29" s="559"/>
      <c r="DKB29" s="559"/>
      <c r="DKC29" s="560"/>
      <c r="DKD29" s="559"/>
      <c r="DKE29" s="559"/>
      <c r="DKF29" s="559"/>
      <c r="DKG29" s="560"/>
      <c r="DKH29" s="560"/>
      <c r="DKI29" s="561"/>
      <c r="DKJ29" s="560"/>
      <c r="DKK29" s="767"/>
      <c r="DKL29" s="767"/>
      <c r="DKM29" s="767"/>
      <c r="DKN29" s="767"/>
      <c r="DKO29" s="767"/>
      <c r="DKP29" s="559"/>
      <c r="DKQ29" s="559"/>
      <c r="DKR29" s="560"/>
      <c r="DKS29" s="559"/>
      <c r="DKT29" s="559"/>
      <c r="DKU29" s="559"/>
      <c r="DKV29" s="560"/>
      <c r="DKW29" s="560"/>
      <c r="DKX29" s="561"/>
      <c r="DKY29" s="560"/>
      <c r="DKZ29" s="767"/>
      <c r="DLA29" s="767"/>
      <c r="DLB29" s="767"/>
      <c r="DLC29" s="767"/>
      <c r="DLD29" s="767"/>
      <c r="DLE29" s="559"/>
      <c r="DLF29" s="559"/>
      <c r="DLG29" s="560"/>
      <c r="DLH29" s="559"/>
      <c r="DLI29" s="559"/>
      <c r="DLJ29" s="559"/>
      <c r="DLK29" s="560"/>
      <c r="DLL29" s="560"/>
      <c r="DLM29" s="561"/>
      <c r="DLN29" s="560"/>
      <c r="DLO29" s="767"/>
      <c r="DLP29" s="767"/>
      <c r="DLQ29" s="767"/>
      <c r="DLR29" s="767"/>
      <c r="DLS29" s="767"/>
      <c r="DLT29" s="559"/>
      <c r="DLU29" s="559"/>
      <c r="DLV29" s="560"/>
      <c r="DLW29" s="559"/>
      <c r="DLX29" s="559"/>
      <c r="DLY29" s="559"/>
      <c r="DLZ29" s="560"/>
      <c r="DMA29" s="560"/>
      <c r="DMB29" s="561"/>
      <c r="DMC29" s="560"/>
      <c r="DMD29" s="767"/>
      <c r="DME29" s="767"/>
      <c r="DMF29" s="767"/>
      <c r="DMG29" s="767"/>
      <c r="DMH29" s="767"/>
      <c r="DMI29" s="559"/>
      <c r="DMJ29" s="559"/>
      <c r="DMK29" s="560"/>
      <c r="DML29" s="559"/>
      <c r="DMM29" s="559"/>
      <c r="DMN29" s="559"/>
      <c r="DMO29" s="560"/>
      <c r="DMP29" s="560"/>
      <c r="DMQ29" s="561"/>
      <c r="DMR29" s="560"/>
      <c r="DMS29" s="767"/>
      <c r="DMT29" s="767"/>
      <c r="DMU29" s="767"/>
      <c r="DMV29" s="767"/>
      <c r="DMW29" s="767"/>
      <c r="DMX29" s="559"/>
      <c r="DMY29" s="559"/>
      <c r="DMZ29" s="560"/>
      <c r="DNA29" s="559"/>
      <c r="DNB29" s="559"/>
      <c r="DNC29" s="559"/>
      <c r="DND29" s="560"/>
      <c r="DNE29" s="560"/>
      <c r="DNF29" s="561"/>
      <c r="DNG29" s="560"/>
      <c r="DNH29" s="767"/>
      <c r="DNI29" s="767"/>
      <c r="DNJ29" s="767"/>
      <c r="DNK29" s="767"/>
      <c r="DNL29" s="767"/>
      <c r="DNM29" s="559"/>
      <c r="DNN29" s="559"/>
      <c r="DNO29" s="560"/>
      <c r="DNP29" s="559"/>
      <c r="DNQ29" s="559"/>
      <c r="DNR29" s="559"/>
      <c r="DNS29" s="560"/>
      <c r="DNT29" s="560"/>
      <c r="DNU29" s="561"/>
      <c r="DNV29" s="560"/>
      <c r="DNW29" s="767"/>
      <c r="DNX29" s="767"/>
      <c r="DNY29" s="767"/>
      <c r="DNZ29" s="767"/>
      <c r="DOA29" s="767"/>
      <c r="DOB29" s="559"/>
      <c r="DOC29" s="559"/>
      <c r="DOD29" s="560"/>
      <c r="DOE29" s="559"/>
      <c r="DOF29" s="559"/>
      <c r="DOG29" s="559"/>
      <c r="DOH29" s="560"/>
      <c r="DOI29" s="560"/>
      <c r="DOJ29" s="561"/>
      <c r="DOK29" s="560"/>
      <c r="DOL29" s="767"/>
      <c r="DOM29" s="767"/>
      <c r="DON29" s="767"/>
      <c r="DOO29" s="767"/>
      <c r="DOP29" s="767"/>
      <c r="DOQ29" s="559"/>
      <c r="DOR29" s="559"/>
      <c r="DOS29" s="560"/>
      <c r="DOT29" s="559"/>
      <c r="DOU29" s="559"/>
      <c r="DOV29" s="559"/>
      <c r="DOW29" s="560"/>
      <c r="DOX29" s="560"/>
      <c r="DOY29" s="561"/>
      <c r="DOZ29" s="560"/>
      <c r="DPA29" s="767"/>
      <c r="DPB29" s="767"/>
      <c r="DPC29" s="767"/>
      <c r="DPD29" s="767"/>
      <c r="DPE29" s="767"/>
      <c r="DPF29" s="559"/>
      <c r="DPG29" s="559"/>
      <c r="DPH29" s="560"/>
      <c r="DPI29" s="559"/>
      <c r="DPJ29" s="559"/>
      <c r="DPK29" s="559"/>
      <c r="DPL29" s="560"/>
      <c r="DPM29" s="560"/>
      <c r="DPN29" s="561"/>
      <c r="DPO29" s="560"/>
      <c r="DPP29" s="767"/>
      <c r="DPQ29" s="767"/>
      <c r="DPR29" s="767"/>
      <c r="DPS29" s="767"/>
      <c r="DPT29" s="767"/>
      <c r="DPU29" s="559"/>
      <c r="DPV29" s="559"/>
      <c r="DPW29" s="560"/>
      <c r="DPX29" s="559"/>
      <c r="DPY29" s="559"/>
      <c r="DPZ29" s="559"/>
      <c r="DQA29" s="560"/>
      <c r="DQB29" s="560"/>
      <c r="DQC29" s="561"/>
      <c r="DQD29" s="560"/>
      <c r="DQE29" s="767"/>
      <c r="DQF29" s="767"/>
      <c r="DQG29" s="767"/>
      <c r="DQH29" s="767"/>
      <c r="DQI29" s="767"/>
      <c r="DQJ29" s="559"/>
      <c r="DQK29" s="559"/>
      <c r="DQL29" s="560"/>
      <c r="DQM29" s="559"/>
      <c r="DQN29" s="559"/>
      <c r="DQO29" s="559"/>
      <c r="DQP29" s="560"/>
      <c r="DQQ29" s="560"/>
      <c r="DQR29" s="561"/>
      <c r="DQS29" s="560"/>
      <c r="DQT29" s="767"/>
      <c r="DQU29" s="767"/>
      <c r="DQV29" s="767"/>
      <c r="DQW29" s="767"/>
      <c r="DQX29" s="767"/>
      <c r="DQY29" s="559"/>
      <c r="DQZ29" s="559"/>
      <c r="DRA29" s="560"/>
      <c r="DRB29" s="559"/>
      <c r="DRC29" s="559"/>
      <c r="DRD29" s="559"/>
      <c r="DRE29" s="560"/>
      <c r="DRF29" s="560"/>
      <c r="DRG29" s="561"/>
      <c r="DRH29" s="560"/>
      <c r="DRI29" s="767"/>
      <c r="DRJ29" s="767"/>
      <c r="DRK29" s="767"/>
      <c r="DRL29" s="767"/>
      <c r="DRM29" s="767"/>
      <c r="DRN29" s="559"/>
      <c r="DRO29" s="559"/>
      <c r="DRP29" s="560"/>
      <c r="DRQ29" s="559"/>
      <c r="DRR29" s="559"/>
      <c r="DRS29" s="559"/>
      <c r="DRT29" s="560"/>
      <c r="DRU29" s="560"/>
      <c r="DRV29" s="561"/>
      <c r="DRW29" s="560"/>
      <c r="DRX29" s="767"/>
      <c r="DRY29" s="767"/>
      <c r="DRZ29" s="767"/>
      <c r="DSA29" s="767"/>
      <c r="DSB29" s="767"/>
      <c r="DSC29" s="559"/>
      <c r="DSD29" s="559"/>
      <c r="DSE29" s="560"/>
      <c r="DSF29" s="559"/>
      <c r="DSG29" s="559"/>
      <c r="DSH29" s="559"/>
      <c r="DSI29" s="560"/>
      <c r="DSJ29" s="560"/>
      <c r="DSK29" s="561"/>
      <c r="DSL29" s="560"/>
      <c r="DSM29" s="767"/>
      <c r="DSN29" s="767"/>
      <c r="DSO29" s="767"/>
      <c r="DSP29" s="767"/>
      <c r="DSQ29" s="767"/>
      <c r="DSR29" s="559"/>
      <c r="DSS29" s="559"/>
      <c r="DST29" s="560"/>
      <c r="DSU29" s="559"/>
      <c r="DSV29" s="559"/>
      <c r="DSW29" s="559"/>
      <c r="DSX29" s="560"/>
      <c r="DSY29" s="560"/>
      <c r="DSZ29" s="561"/>
      <c r="DTA29" s="560"/>
      <c r="DTB29" s="767"/>
      <c r="DTC29" s="767"/>
      <c r="DTD29" s="767"/>
      <c r="DTE29" s="767"/>
      <c r="DTF29" s="767"/>
      <c r="DTG29" s="559"/>
      <c r="DTH29" s="559"/>
      <c r="DTI29" s="560"/>
      <c r="DTJ29" s="559"/>
      <c r="DTK29" s="559"/>
      <c r="DTL29" s="559"/>
      <c r="DTM29" s="560"/>
      <c r="DTN29" s="560"/>
      <c r="DTO29" s="561"/>
      <c r="DTP29" s="560"/>
      <c r="DTQ29" s="767"/>
      <c r="DTR29" s="767"/>
      <c r="DTS29" s="767"/>
      <c r="DTT29" s="767"/>
      <c r="DTU29" s="767"/>
      <c r="DTV29" s="559"/>
      <c r="DTW29" s="559"/>
      <c r="DTX29" s="560"/>
      <c r="DTY29" s="559"/>
      <c r="DTZ29" s="559"/>
      <c r="DUA29" s="559"/>
      <c r="DUB29" s="560"/>
      <c r="DUC29" s="560"/>
      <c r="DUD29" s="561"/>
      <c r="DUE29" s="560"/>
      <c r="DUF29" s="767"/>
      <c r="DUG29" s="767"/>
      <c r="DUH29" s="767"/>
      <c r="DUI29" s="767"/>
      <c r="DUJ29" s="767"/>
      <c r="DUK29" s="559"/>
      <c r="DUL29" s="559"/>
      <c r="DUM29" s="560"/>
      <c r="DUN29" s="559"/>
      <c r="DUO29" s="559"/>
      <c r="DUP29" s="559"/>
      <c r="DUQ29" s="560"/>
      <c r="DUR29" s="560"/>
      <c r="DUS29" s="561"/>
      <c r="DUT29" s="560"/>
      <c r="DUU29" s="767"/>
      <c r="DUV29" s="767"/>
      <c r="DUW29" s="767"/>
      <c r="DUX29" s="767"/>
      <c r="DUY29" s="767"/>
      <c r="DUZ29" s="559"/>
      <c r="DVA29" s="559"/>
      <c r="DVB29" s="560"/>
      <c r="DVC29" s="559"/>
      <c r="DVD29" s="559"/>
      <c r="DVE29" s="559"/>
      <c r="DVF29" s="560"/>
      <c r="DVG29" s="560"/>
      <c r="DVH29" s="561"/>
      <c r="DVI29" s="560"/>
      <c r="DVJ29" s="767"/>
      <c r="DVK29" s="767"/>
      <c r="DVL29" s="767"/>
      <c r="DVM29" s="767"/>
      <c r="DVN29" s="767"/>
      <c r="DVO29" s="559"/>
      <c r="DVP29" s="559"/>
      <c r="DVQ29" s="560"/>
      <c r="DVR29" s="559"/>
      <c r="DVS29" s="559"/>
      <c r="DVT29" s="559"/>
      <c r="DVU29" s="560"/>
      <c r="DVV29" s="560"/>
      <c r="DVW29" s="561"/>
      <c r="DVX29" s="560"/>
      <c r="DVY29" s="767"/>
      <c r="DVZ29" s="767"/>
      <c r="DWA29" s="767"/>
      <c r="DWB29" s="767"/>
      <c r="DWC29" s="767"/>
      <c r="DWD29" s="559"/>
      <c r="DWE29" s="559"/>
      <c r="DWF29" s="560"/>
      <c r="DWG29" s="559"/>
      <c r="DWH29" s="559"/>
      <c r="DWI29" s="559"/>
      <c r="DWJ29" s="560"/>
      <c r="DWK29" s="560"/>
      <c r="DWL29" s="561"/>
      <c r="DWM29" s="560"/>
      <c r="DWN29" s="767"/>
      <c r="DWO29" s="767"/>
      <c r="DWP29" s="767"/>
      <c r="DWQ29" s="767"/>
      <c r="DWR29" s="767"/>
      <c r="DWS29" s="559"/>
      <c r="DWT29" s="559"/>
      <c r="DWU29" s="560"/>
      <c r="DWV29" s="559"/>
      <c r="DWW29" s="559"/>
      <c r="DWX29" s="559"/>
      <c r="DWY29" s="560"/>
      <c r="DWZ29" s="560"/>
      <c r="DXA29" s="561"/>
      <c r="DXB29" s="560"/>
      <c r="DXC29" s="767"/>
      <c r="DXD29" s="767"/>
      <c r="DXE29" s="767"/>
      <c r="DXF29" s="767"/>
      <c r="DXG29" s="767"/>
      <c r="DXH29" s="559"/>
      <c r="DXI29" s="559"/>
      <c r="DXJ29" s="560"/>
      <c r="DXK29" s="559"/>
      <c r="DXL29" s="559"/>
      <c r="DXM29" s="559"/>
      <c r="DXN29" s="560"/>
      <c r="DXO29" s="560"/>
      <c r="DXP29" s="561"/>
      <c r="DXQ29" s="560"/>
      <c r="DXR29" s="767"/>
      <c r="DXS29" s="767"/>
      <c r="DXT29" s="767"/>
      <c r="DXU29" s="767"/>
      <c r="DXV29" s="767"/>
      <c r="DXW29" s="559"/>
      <c r="DXX29" s="559"/>
      <c r="DXY29" s="560"/>
      <c r="DXZ29" s="559"/>
      <c r="DYA29" s="559"/>
      <c r="DYB29" s="559"/>
      <c r="DYC29" s="560"/>
      <c r="DYD29" s="560"/>
      <c r="DYE29" s="561"/>
      <c r="DYF29" s="560"/>
      <c r="DYG29" s="767"/>
      <c r="DYH29" s="767"/>
      <c r="DYI29" s="767"/>
      <c r="DYJ29" s="767"/>
      <c r="DYK29" s="767"/>
      <c r="DYL29" s="559"/>
      <c r="DYM29" s="559"/>
      <c r="DYN29" s="560"/>
      <c r="DYO29" s="559"/>
      <c r="DYP29" s="559"/>
      <c r="DYQ29" s="559"/>
      <c r="DYR29" s="560"/>
      <c r="DYS29" s="560"/>
      <c r="DYT29" s="561"/>
      <c r="DYU29" s="560"/>
      <c r="DYV29" s="767"/>
      <c r="DYW29" s="767"/>
      <c r="DYX29" s="767"/>
      <c r="DYY29" s="767"/>
      <c r="DYZ29" s="767"/>
      <c r="DZA29" s="559"/>
      <c r="DZB29" s="559"/>
      <c r="DZC29" s="560"/>
      <c r="DZD29" s="559"/>
      <c r="DZE29" s="559"/>
      <c r="DZF29" s="559"/>
      <c r="DZG29" s="560"/>
      <c r="DZH29" s="560"/>
      <c r="DZI29" s="561"/>
      <c r="DZJ29" s="560"/>
      <c r="DZK29" s="767"/>
      <c r="DZL29" s="767"/>
      <c r="DZM29" s="767"/>
      <c r="DZN29" s="767"/>
      <c r="DZO29" s="767"/>
      <c r="DZP29" s="559"/>
      <c r="DZQ29" s="559"/>
      <c r="DZR29" s="560"/>
      <c r="DZS29" s="559"/>
      <c r="DZT29" s="559"/>
      <c r="DZU29" s="559"/>
      <c r="DZV29" s="560"/>
      <c r="DZW29" s="560"/>
      <c r="DZX29" s="561"/>
      <c r="DZY29" s="560"/>
      <c r="DZZ29" s="767"/>
      <c r="EAA29" s="767"/>
      <c r="EAB29" s="767"/>
      <c r="EAC29" s="767"/>
      <c r="EAD29" s="767"/>
      <c r="EAE29" s="559"/>
      <c r="EAF29" s="559"/>
      <c r="EAG29" s="560"/>
      <c r="EAH29" s="559"/>
      <c r="EAI29" s="559"/>
      <c r="EAJ29" s="559"/>
      <c r="EAK29" s="560"/>
      <c r="EAL29" s="560"/>
      <c r="EAM29" s="561"/>
      <c r="EAN29" s="560"/>
      <c r="EAO29" s="767"/>
      <c r="EAP29" s="767"/>
      <c r="EAQ29" s="767"/>
      <c r="EAR29" s="767"/>
      <c r="EAS29" s="767"/>
      <c r="EAT29" s="559"/>
      <c r="EAU29" s="559"/>
      <c r="EAV29" s="560"/>
      <c r="EAW29" s="559"/>
      <c r="EAX29" s="559"/>
      <c r="EAY29" s="559"/>
      <c r="EAZ29" s="560"/>
      <c r="EBA29" s="560"/>
      <c r="EBB29" s="561"/>
      <c r="EBC29" s="560"/>
      <c r="EBD29" s="767"/>
      <c r="EBE29" s="767"/>
      <c r="EBF29" s="767"/>
      <c r="EBG29" s="767"/>
      <c r="EBH29" s="767"/>
      <c r="EBI29" s="559"/>
      <c r="EBJ29" s="559"/>
      <c r="EBK29" s="560"/>
      <c r="EBL29" s="559"/>
      <c r="EBM29" s="559"/>
      <c r="EBN29" s="559"/>
      <c r="EBO29" s="560"/>
      <c r="EBP29" s="560"/>
      <c r="EBQ29" s="561"/>
      <c r="EBR29" s="560"/>
      <c r="EBS29" s="767"/>
      <c r="EBT29" s="767"/>
      <c r="EBU29" s="767"/>
      <c r="EBV29" s="767"/>
      <c r="EBW29" s="767"/>
      <c r="EBX29" s="559"/>
      <c r="EBY29" s="559"/>
      <c r="EBZ29" s="560"/>
      <c r="ECA29" s="559"/>
      <c r="ECB29" s="559"/>
      <c r="ECC29" s="559"/>
      <c r="ECD29" s="560"/>
      <c r="ECE29" s="560"/>
      <c r="ECF29" s="561"/>
      <c r="ECG29" s="560"/>
      <c r="ECH29" s="767"/>
      <c r="ECI29" s="767"/>
      <c r="ECJ29" s="767"/>
      <c r="ECK29" s="767"/>
      <c r="ECL29" s="767"/>
      <c r="ECM29" s="559"/>
      <c r="ECN29" s="559"/>
      <c r="ECO29" s="560"/>
      <c r="ECP29" s="559"/>
      <c r="ECQ29" s="559"/>
      <c r="ECR29" s="559"/>
      <c r="ECS29" s="560"/>
      <c r="ECT29" s="560"/>
      <c r="ECU29" s="561"/>
      <c r="ECV29" s="560"/>
      <c r="ECW29" s="767"/>
      <c r="ECX29" s="767"/>
      <c r="ECY29" s="767"/>
      <c r="ECZ29" s="767"/>
      <c r="EDA29" s="767"/>
      <c r="EDB29" s="559"/>
      <c r="EDC29" s="559"/>
      <c r="EDD29" s="560"/>
      <c r="EDE29" s="559"/>
      <c r="EDF29" s="559"/>
      <c r="EDG29" s="559"/>
      <c r="EDH29" s="560"/>
      <c r="EDI29" s="560"/>
      <c r="EDJ29" s="561"/>
      <c r="EDK29" s="560"/>
      <c r="EDL29" s="767"/>
      <c r="EDM29" s="767"/>
      <c r="EDN29" s="767"/>
      <c r="EDO29" s="767"/>
      <c r="EDP29" s="767"/>
      <c r="EDQ29" s="559"/>
      <c r="EDR29" s="559"/>
      <c r="EDS29" s="560"/>
      <c r="EDT29" s="559"/>
      <c r="EDU29" s="559"/>
      <c r="EDV29" s="559"/>
      <c r="EDW29" s="560"/>
      <c r="EDX29" s="560"/>
      <c r="EDY29" s="561"/>
      <c r="EDZ29" s="560"/>
      <c r="EEA29" s="767"/>
      <c r="EEB29" s="767"/>
      <c r="EEC29" s="767"/>
      <c r="EED29" s="767"/>
      <c r="EEE29" s="767"/>
      <c r="EEF29" s="559"/>
      <c r="EEG29" s="559"/>
      <c r="EEH29" s="560"/>
      <c r="EEI29" s="559"/>
      <c r="EEJ29" s="559"/>
      <c r="EEK29" s="559"/>
      <c r="EEL29" s="560"/>
      <c r="EEM29" s="560"/>
      <c r="EEN29" s="561"/>
      <c r="EEO29" s="560"/>
      <c r="EEP29" s="767"/>
      <c r="EEQ29" s="767"/>
      <c r="EER29" s="767"/>
      <c r="EES29" s="767"/>
      <c r="EET29" s="767"/>
      <c r="EEU29" s="559"/>
      <c r="EEV29" s="559"/>
      <c r="EEW29" s="560"/>
      <c r="EEX29" s="559"/>
      <c r="EEY29" s="559"/>
      <c r="EEZ29" s="559"/>
      <c r="EFA29" s="560"/>
      <c r="EFB29" s="560"/>
      <c r="EFC29" s="561"/>
      <c r="EFD29" s="560"/>
      <c r="EFE29" s="767"/>
      <c r="EFF29" s="767"/>
      <c r="EFG29" s="767"/>
      <c r="EFH29" s="767"/>
      <c r="EFI29" s="767"/>
      <c r="EFJ29" s="559"/>
      <c r="EFK29" s="559"/>
      <c r="EFL29" s="560"/>
      <c r="EFM29" s="559"/>
      <c r="EFN29" s="559"/>
      <c r="EFO29" s="559"/>
      <c r="EFP29" s="560"/>
      <c r="EFQ29" s="560"/>
      <c r="EFR29" s="561"/>
      <c r="EFS29" s="560"/>
      <c r="EFT29" s="767"/>
      <c r="EFU29" s="767"/>
      <c r="EFV29" s="767"/>
      <c r="EFW29" s="767"/>
      <c r="EFX29" s="767"/>
      <c r="EFY29" s="559"/>
      <c r="EFZ29" s="559"/>
      <c r="EGA29" s="560"/>
      <c r="EGB29" s="559"/>
      <c r="EGC29" s="559"/>
      <c r="EGD29" s="559"/>
      <c r="EGE29" s="560"/>
      <c r="EGF29" s="560"/>
      <c r="EGG29" s="561"/>
      <c r="EGH29" s="560"/>
      <c r="EGI29" s="767"/>
      <c r="EGJ29" s="767"/>
      <c r="EGK29" s="767"/>
      <c r="EGL29" s="767"/>
      <c r="EGM29" s="767"/>
      <c r="EGN29" s="559"/>
      <c r="EGO29" s="559"/>
      <c r="EGP29" s="560"/>
      <c r="EGQ29" s="559"/>
      <c r="EGR29" s="559"/>
      <c r="EGS29" s="559"/>
      <c r="EGT29" s="560"/>
      <c r="EGU29" s="560"/>
      <c r="EGV29" s="561"/>
      <c r="EGW29" s="560"/>
      <c r="EGX29" s="767"/>
      <c r="EGY29" s="767"/>
      <c r="EGZ29" s="767"/>
      <c r="EHA29" s="767"/>
      <c r="EHB29" s="767"/>
      <c r="EHC29" s="559"/>
      <c r="EHD29" s="559"/>
      <c r="EHE29" s="560"/>
      <c r="EHF29" s="559"/>
      <c r="EHG29" s="559"/>
      <c r="EHH29" s="559"/>
      <c r="EHI29" s="560"/>
      <c r="EHJ29" s="560"/>
      <c r="EHK29" s="561"/>
      <c r="EHL29" s="560"/>
      <c r="EHM29" s="767"/>
      <c r="EHN29" s="767"/>
      <c r="EHO29" s="767"/>
      <c r="EHP29" s="767"/>
      <c r="EHQ29" s="767"/>
      <c r="EHR29" s="559"/>
      <c r="EHS29" s="559"/>
      <c r="EHT29" s="560"/>
      <c r="EHU29" s="559"/>
      <c r="EHV29" s="559"/>
      <c r="EHW29" s="559"/>
      <c r="EHX29" s="560"/>
      <c r="EHY29" s="560"/>
      <c r="EHZ29" s="561"/>
      <c r="EIA29" s="560"/>
      <c r="EIB29" s="767"/>
      <c r="EIC29" s="767"/>
      <c r="EID29" s="767"/>
      <c r="EIE29" s="767"/>
      <c r="EIF29" s="767"/>
      <c r="EIG29" s="559"/>
      <c r="EIH29" s="559"/>
      <c r="EII29" s="560"/>
      <c r="EIJ29" s="559"/>
      <c r="EIK29" s="559"/>
      <c r="EIL29" s="559"/>
      <c r="EIM29" s="560"/>
      <c r="EIN29" s="560"/>
      <c r="EIO29" s="561"/>
      <c r="EIP29" s="560"/>
      <c r="EIQ29" s="767"/>
      <c r="EIR29" s="767"/>
      <c r="EIS29" s="767"/>
      <c r="EIT29" s="767"/>
      <c r="EIU29" s="767"/>
      <c r="EIV29" s="559"/>
      <c r="EIW29" s="559"/>
      <c r="EIX29" s="560"/>
      <c r="EIY29" s="559"/>
      <c r="EIZ29" s="559"/>
      <c r="EJA29" s="559"/>
      <c r="EJB29" s="560"/>
      <c r="EJC29" s="560"/>
      <c r="EJD29" s="561"/>
      <c r="EJE29" s="560"/>
      <c r="EJF29" s="767"/>
      <c r="EJG29" s="767"/>
      <c r="EJH29" s="767"/>
      <c r="EJI29" s="767"/>
      <c r="EJJ29" s="767"/>
      <c r="EJK29" s="559"/>
      <c r="EJL29" s="559"/>
      <c r="EJM29" s="560"/>
      <c r="EJN29" s="559"/>
      <c r="EJO29" s="559"/>
      <c r="EJP29" s="559"/>
      <c r="EJQ29" s="560"/>
      <c r="EJR29" s="560"/>
      <c r="EJS29" s="561"/>
      <c r="EJT29" s="560"/>
      <c r="EJU29" s="767"/>
      <c r="EJV29" s="767"/>
      <c r="EJW29" s="767"/>
      <c r="EJX29" s="767"/>
      <c r="EJY29" s="767"/>
      <c r="EJZ29" s="559"/>
      <c r="EKA29" s="559"/>
      <c r="EKB29" s="560"/>
      <c r="EKC29" s="559"/>
      <c r="EKD29" s="559"/>
      <c r="EKE29" s="559"/>
      <c r="EKF29" s="560"/>
      <c r="EKG29" s="560"/>
      <c r="EKH29" s="561"/>
      <c r="EKI29" s="560"/>
      <c r="EKJ29" s="767"/>
      <c r="EKK29" s="767"/>
      <c r="EKL29" s="767"/>
      <c r="EKM29" s="767"/>
      <c r="EKN29" s="767"/>
      <c r="EKO29" s="559"/>
      <c r="EKP29" s="559"/>
      <c r="EKQ29" s="560"/>
      <c r="EKR29" s="559"/>
      <c r="EKS29" s="559"/>
      <c r="EKT29" s="559"/>
      <c r="EKU29" s="560"/>
      <c r="EKV29" s="560"/>
      <c r="EKW29" s="561"/>
      <c r="EKX29" s="560"/>
      <c r="EKY29" s="767"/>
      <c r="EKZ29" s="767"/>
      <c r="ELA29" s="767"/>
      <c r="ELB29" s="767"/>
      <c r="ELC29" s="767"/>
      <c r="ELD29" s="559"/>
      <c r="ELE29" s="559"/>
      <c r="ELF29" s="560"/>
      <c r="ELG29" s="559"/>
      <c r="ELH29" s="559"/>
      <c r="ELI29" s="559"/>
      <c r="ELJ29" s="560"/>
      <c r="ELK29" s="560"/>
      <c r="ELL29" s="561"/>
      <c r="ELM29" s="560"/>
      <c r="ELN29" s="767"/>
      <c r="ELO29" s="767"/>
      <c r="ELP29" s="767"/>
      <c r="ELQ29" s="767"/>
      <c r="ELR29" s="767"/>
      <c r="ELS29" s="559"/>
      <c r="ELT29" s="559"/>
      <c r="ELU29" s="560"/>
      <c r="ELV29" s="559"/>
      <c r="ELW29" s="559"/>
      <c r="ELX29" s="559"/>
      <c r="ELY29" s="560"/>
      <c r="ELZ29" s="560"/>
      <c r="EMA29" s="561"/>
      <c r="EMB29" s="560"/>
      <c r="EMC29" s="767"/>
      <c r="EMD29" s="767"/>
      <c r="EME29" s="767"/>
      <c r="EMF29" s="767"/>
      <c r="EMG29" s="767"/>
      <c r="EMH29" s="559"/>
      <c r="EMI29" s="559"/>
      <c r="EMJ29" s="560"/>
      <c r="EMK29" s="559"/>
      <c r="EML29" s="559"/>
      <c r="EMM29" s="559"/>
      <c r="EMN29" s="560"/>
      <c r="EMO29" s="560"/>
      <c r="EMP29" s="561"/>
      <c r="EMQ29" s="560"/>
      <c r="EMR29" s="767"/>
      <c r="EMS29" s="767"/>
      <c r="EMT29" s="767"/>
      <c r="EMU29" s="767"/>
      <c r="EMV29" s="767"/>
      <c r="EMW29" s="559"/>
      <c r="EMX29" s="559"/>
      <c r="EMY29" s="560"/>
      <c r="EMZ29" s="559"/>
      <c r="ENA29" s="559"/>
      <c r="ENB29" s="559"/>
      <c r="ENC29" s="560"/>
      <c r="END29" s="560"/>
      <c r="ENE29" s="561"/>
      <c r="ENF29" s="560"/>
      <c r="ENG29" s="767"/>
      <c r="ENH29" s="767"/>
      <c r="ENI29" s="767"/>
      <c r="ENJ29" s="767"/>
      <c r="ENK29" s="767"/>
      <c r="ENL29" s="559"/>
      <c r="ENM29" s="559"/>
      <c r="ENN29" s="560"/>
      <c r="ENO29" s="559"/>
      <c r="ENP29" s="559"/>
      <c r="ENQ29" s="559"/>
      <c r="ENR29" s="560"/>
      <c r="ENS29" s="560"/>
      <c r="ENT29" s="561"/>
      <c r="ENU29" s="560"/>
      <c r="ENV29" s="767"/>
      <c r="ENW29" s="767"/>
      <c r="ENX29" s="767"/>
      <c r="ENY29" s="767"/>
      <c r="ENZ29" s="767"/>
      <c r="EOA29" s="559"/>
      <c r="EOB29" s="559"/>
      <c r="EOC29" s="560"/>
      <c r="EOD29" s="559"/>
      <c r="EOE29" s="559"/>
      <c r="EOF29" s="559"/>
      <c r="EOG29" s="560"/>
      <c r="EOH29" s="560"/>
      <c r="EOI29" s="561"/>
      <c r="EOJ29" s="560"/>
      <c r="EOK29" s="767"/>
      <c r="EOL29" s="767"/>
      <c r="EOM29" s="767"/>
      <c r="EON29" s="767"/>
      <c r="EOO29" s="767"/>
      <c r="EOP29" s="559"/>
      <c r="EOQ29" s="559"/>
      <c r="EOR29" s="560"/>
      <c r="EOS29" s="559"/>
      <c r="EOT29" s="559"/>
      <c r="EOU29" s="559"/>
      <c r="EOV29" s="560"/>
      <c r="EOW29" s="560"/>
      <c r="EOX29" s="561"/>
      <c r="EOY29" s="560"/>
      <c r="EOZ29" s="767"/>
      <c r="EPA29" s="767"/>
      <c r="EPB29" s="767"/>
      <c r="EPC29" s="767"/>
      <c r="EPD29" s="767"/>
      <c r="EPE29" s="559"/>
      <c r="EPF29" s="559"/>
      <c r="EPG29" s="560"/>
      <c r="EPH29" s="559"/>
      <c r="EPI29" s="559"/>
      <c r="EPJ29" s="559"/>
      <c r="EPK29" s="560"/>
      <c r="EPL29" s="560"/>
      <c r="EPM29" s="561"/>
      <c r="EPN29" s="560"/>
      <c r="EPO29" s="767"/>
      <c r="EPP29" s="767"/>
      <c r="EPQ29" s="767"/>
      <c r="EPR29" s="767"/>
      <c r="EPS29" s="767"/>
      <c r="EPT29" s="559"/>
      <c r="EPU29" s="559"/>
      <c r="EPV29" s="560"/>
      <c r="EPW29" s="559"/>
      <c r="EPX29" s="559"/>
      <c r="EPY29" s="559"/>
      <c r="EPZ29" s="560"/>
      <c r="EQA29" s="560"/>
      <c r="EQB29" s="561"/>
      <c r="EQC29" s="560"/>
      <c r="EQD29" s="767"/>
      <c r="EQE29" s="767"/>
      <c r="EQF29" s="767"/>
      <c r="EQG29" s="767"/>
      <c r="EQH29" s="767"/>
      <c r="EQI29" s="559"/>
      <c r="EQJ29" s="559"/>
      <c r="EQK29" s="560"/>
      <c r="EQL29" s="559"/>
      <c r="EQM29" s="559"/>
      <c r="EQN29" s="559"/>
      <c r="EQO29" s="560"/>
      <c r="EQP29" s="560"/>
      <c r="EQQ29" s="561"/>
      <c r="EQR29" s="560"/>
      <c r="EQS29" s="767"/>
      <c r="EQT29" s="767"/>
      <c r="EQU29" s="767"/>
      <c r="EQV29" s="767"/>
      <c r="EQW29" s="767"/>
      <c r="EQX29" s="559"/>
      <c r="EQY29" s="559"/>
      <c r="EQZ29" s="560"/>
      <c r="ERA29" s="559"/>
      <c r="ERB29" s="559"/>
      <c r="ERC29" s="559"/>
      <c r="ERD29" s="560"/>
      <c r="ERE29" s="560"/>
      <c r="ERF29" s="561"/>
      <c r="ERG29" s="560"/>
      <c r="ERH29" s="767"/>
      <c r="ERI29" s="767"/>
      <c r="ERJ29" s="767"/>
      <c r="ERK29" s="767"/>
      <c r="ERL29" s="767"/>
      <c r="ERM29" s="559"/>
      <c r="ERN29" s="559"/>
      <c r="ERO29" s="560"/>
      <c r="ERP29" s="559"/>
      <c r="ERQ29" s="559"/>
      <c r="ERR29" s="559"/>
      <c r="ERS29" s="560"/>
      <c r="ERT29" s="560"/>
      <c r="ERU29" s="561"/>
      <c r="ERV29" s="560"/>
      <c r="ERW29" s="767"/>
      <c r="ERX29" s="767"/>
      <c r="ERY29" s="767"/>
      <c r="ERZ29" s="767"/>
      <c r="ESA29" s="767"/>
      <c r="ESB29" s="559"/>
      <c r="ESC29" s="559"/>
      <c r="ESD29" s="560"/>
      <c r="ESE29" s="559"/>
      <c r="ESF29" s="559"/>
      <c r="ESG29" s="559"/>
      <c r="ESH29" s="560"/>
      <c r="ESI29" s="560"/>
      <c r="ESJ29" s="561"/>
      <c r="ESK29" s="560"/>
      <c r="ESL29" s="767"/>
      <c r="ESM29" s="767"/>
      <c r="ESN29" s="767"/>
      <c r="ESO29" s="767"/>
      <c r="ESP29" s="767"/>
      <c r="ESQ29" s="559"/>
      <c r="ESR29" s="559"/>
      <c r="ESS29" s="560"/>
      <c r="EST29" s="559"/>
      <c r="ESU29" s="559"/>
      <c r="ESV29" s="559"/>
      <c r="ESW29" s="560"/>
      <c r="ESX29" s="560"/>
      <c r="ESY29" s="561"/>
      <c r="ESZ29" s="560"/>
      <c r="ETA29" s="767"/>
      <c r="ETB29" s="767"/>
      <c r="ETC29" s="767"/>
      <c r="ETD29" s="767"/>
      <c r="ETE29" s="767"/>
      <c r="ETF29" s="559"/>
      <c r="ETG29" s="559"/>
      <c r="ETH29" s="560"/>
      <c r="ETI29" s="559"/>
      <c r="ETJ29" s="559"/>
      <c r="ETK29" s="559"/>
      <c r="ETL29" s="560"/>
      <c r="ETM29" s="560"/>
      <c r="ETN29" s="561"/>
      <c r="ETO29" s="560"/>
      <c r="ETP29" s="767"/>
      <c r="ETQ29" s="767"/>
      <c r="ETR29" s="767"/>
      <c r="ETS29" s="767"/>
      <c r="ETT29" s="767"/>
      <c r="ETU29" s="559"/>
      <c r="ETV29" s="559"/>
      <c r="ETW29" s="560"/>
      <c r="ETX29" s="559"/>
      <c r="ETY29" s="559"/>
      <c r="ETZ29" s="559"/>
      <c r="EUA29" s="560"/>
      <c r="EUB29" s="560"/>
      <c r="EUC29" s="561"/>
      <c r="EUD29" s="560"/>
      <c r="EUE29" s="767"/>
      <c r="EUF29" s="767"/>
      <c r="EUG29" s="767"/>
      <c r="EUH29" s="767"/>
      <c r="EUI29" s="767"/>
      <c r="EUJ29" s="559"/>
      <c r="EUK29" s="559"/>
      <c r="EUL29" s="560"/>
      <c r="EUM29" s="559"/>
      <c r="EUN29" s="559"/>
      <c r="EUO29" s="559"/>
      <c r="EUP29" s="560"/>
      <c r="EUQ29" s="560"/>
      <c r="EUR29" s="561"/>
      <c r="EUS29" s="560"/>
      <c r="EUT29" s="767"/>
      <c r="EUU29" s="767"/>
      <c r="EUV29" s="767"/>
      <c r="EUW29" s="767"/>
      <c r="EUX29" s="767"/>
      <c r="EUY29" s="559"/>
      <c r="EUZ29" s="559"/>
      <c r="EVA29" s="560"/>
      <c r="EVB29" s="559"/>
      <c r="EVC29" s="559"/>
      <c r="EVD29" s="559"/>
      <c r="EVE29" s="560"/>
      <c r="EVF29" s="560"/>
      <c r="EVG29" s="561"/>
      <c r="EVH29" s="560"/>
      <c r="EVI29" s="767"/>
      <c r="EVJ29" s="767"/>
      <c r="EVK29" s="767"/>
      <c r="EVL29" s="767"/>
      <c r="EVM29" s="767"/>
      <c r="EVN29" s="559"/>
      <c r="EVO29" s="559"/>
      <c r="EVP29" s="560"/>
      <c r="EVQ29" s="559"/>
      <c r="EVR29" s="559"/>
      <c r="EVS29" s="559"/>
      <c r="EVT29" s="560"/>
      <c r="EVU29" s="560"/>
      <c r="EVV29" s="561"/>
      <c r="EVW29" s="560"/>
      <c r="EVX29" s="767"/>
      <c r="EVY29" s="767"/>
      <c r="EVZ29" s="767"/>
      <c r="EWA29" s="767"/>
      <c r="EWB29" s="767"/>
      <c r="EWC29" s="559"/>
      <c r="EWD29" s="559"/>
      <c r="EWE29" s="560"/>
      <c r="EWF29" s="559"/>
      <c r="EWG29" s="559"/>
      <c r="EWH29" s="559"/>
      <c r="EWI29" s="560"/>
      <c r="EWJ29" s="560"/>
      <c r="EWK29" s="561"/>
      <c r="EWL29" s="560"/>
      <c r="EWM29" s="767"/>
      <c r="EWN29" s="767"/>
      <c r="EWO29" s="767"/>
      <c r="EWP29" s="767"/>
      <c r="EWQ29" s="767"/>
      <c r="EWR29" s="559"/>
      <c r="EWS29" s="559"/>
      <c r="EWT29" s="560"/>
      <c r="EWU29" s="559"/>
      <c r="EWV29" s="559"/>
      <c r="EWW29" s="559"/>
      <c r="EWX29" s="560"/>
      <c r="EWY29" s="560"/>
      <c r="EWZ29" s="561"/>
      <c r="EXA29" s="560"/>
      <c r="EXB29" s="767"/>
      <c r="EXC29" s="767"/>
      <c r="EXD29" s="767"/>
      <c r="EXE29" s="767"/>
      <c r="EXF29" s="767"/>
      <c r="EXG29" s="559"/>
      <c r="EXH29" s="559"/>
      <c r="EXI29" s="560"/>
      <c r="EXJ29" s="559"/>
      <c r="EXK29" s="559"/>
      <c r="EXL29" s="559"/>
      <c r="EXM29" s="560"/>
      <c r="EXN29" s="560"/>
      <c r="EXO29" s="561"/>
      <c r="EXP29" s="560"/>
      <c r="EXQ29" s="767"/>
      <c r="EXR29" s="767"/>
      <c r="EXS29" s="767"/>
      <c r="EXT29" s="767"/>
      <c r="EXU29" s="767"/>
      <c r="EXV29" s="559"/>
      <c r="EXW29" s="559"/>
      <c r="EXX29" s="560"/>
      <c r="EXY29" s="559"/>
      <c r="EXZ29" s="559"/>
      <c r="EYA29" s="559"/>
      <c r="EYB29" s="560"/>
      <c r="EYC29" s="560"/>
      <c r="EYD29" s="561"/>
      <c r="EYE29" s="560"/>
      <c r="EYF29" s="767"/>
      <c r="EYG29" s="767"/>
      <c r="EYH29" s="767"/>
      <c r="EYI29" s="767"/>
      <c r="EYJ29" s="767"/>
      <c r="EYK29" s="559"/>
      <c r="EYL29" s="559"/>
      <c r="EYM29" s="560"/>
      <c r="EYN29" s="559"/>
      <c r="EYO29" s="559"/>
      <c r="EYP29" s="559"/>
      <c r="EYQ29" s="560"/>
      <c r="EYR29" s="560"/>
      <c r="EYS29" s="561"/>
      <c r="EYT29" s="560"/>
      <c r="EYU29" s="767"/>
      <c r="EYV29" s="767"/>
      <c r="EYW29" s="767"/>
      <c r="EYX29" s="767"/>
      <c r="EYY29" s="767"/>
      <c r="EYZ29" s="559"/>
      <c r="EZA29" s="559"/>
      <c r="EZB29" s="560"/>
      <c r="EZC29" s="559"/>
      <c r="EZD29" s="559"/>
      <c r="EZE29" s="559"/>
      <c r="EZF29" s="560"/>
      <c r="EZG29" s="560"/>
      <c r="EZH29" s="561"/>
      <c r="EZI29" s="560"/>
      <c r="EZJ29" s="767"/>
      <c r="EZK29" s="767"/>
      <c r="EZL29" s="767"/>
      <c r="EZM29" s="767"/>
      <c r="EZN29" s="767"/>
      <c r="EZO29" s="559"/>
      <c r="EZP29" s="559"/>
      <c r="EZQ29" s="560"/>
      <c r="EZR29" s="559"/>
      <c r="EZS29" s="559"/>
      <c r="EZT29" s="559"/>
      <c r="EZU29" s="560"/>
      <c r="EZV29" s="560"/>
      <c r="EZW29" s="561"/>
      <c r="EZX29" s="560"/>
      <c r="EZY29" s="767"/>
      <c r="EZZ29" s="767"/>
      <c r="FAA29" s="767"/>
      <c r="FAB29" s="767"/>
      <c r="FAC29" s="767"/>
      <c r="FAD29" s="559"/>
      <c r="FAE29" s="559"/>
      <c r="FAF29" s="560"/>
      <c r="FAG29" s="559"/>
      <c r="FAH29" s="559"/>
      <c r="FAI29" s="559"/>
      <c r="FAJ29" s="560"/>
      <c r="FAK29" s="560"/>
      <c r="FAL29" s="561"/>
      <c r="FAM29" s="560"/>
      <c r="FAN29" s="767"/>
      <c r="FAO29" s="767"/>
      <c r="FAP29" s="767"/>
      <c r="FAQ29" s="767"/>
      <c r="FAR29" s="767"/>
      <c r="FAS29" s="559"/>
      <c r="FAT29" s="559"/>
      <c r="FAU29" s="560"/>
      <c r="FAV29" s="559"/>
      <c r="FAW29" s="559"/>
      <c r="FAX29" s="559"/>
      <c r="FAY29" s="560"/>
      <c r="FAZ29" s="560"/>
      <c r="FBA29" s="561"/>
      <c r="FBB29" s="560"/>
      <c r="FBC29" s="767"/>
      <c r="FBD29" s="767"/>
      <c r="FBE29" s="767"/>
      <c r="FBF29" s="767"/>
      <c r="FBG29" s="767"/>
      <c r="FBH29" s="559"/>
      <c r="FBI29" s="559"/>
      <c r="FBJ29" s="560"/>
      <c r="FBK29" s="559"/>
      <c r="FBL29" s="559"/>
      <c r="FBM29" s="559"/>
      <c r="FBN29" s="560"/>
      <c r="FBO29" s="560"/>
      <c r="FBP29" s="561"/>
      <c r="FBQ29" s="560"/>
      <c r="FBR29" s="767"/>
      <c r="FBS29" s="767"/>
      <c r="FBT29" s="767"/>
      <c r="FBU29" s="767"/>
      <c r="FBV29" s="767"/>
      <c r="FBW29" s="559"/>
      <c r="FBX29" s="559"/>
      <c r="FBY29" s="560"/>
      <c r="FBZ29" s="559"/>
      <c r="FCA29" s="559"/>
      <c r="FCB29" s="559"/>
      <c r="FCC29" s="560"/>
      <c r="FCD29" s="560"/>
      <c r="FCE29" s="561"/>
      <c r="FCF29" s="560"/>
      <c r="FCG29" s="767"/>
      <c r="FCH29" s="767"/>
      <c r="FCI29" s="767"/>
      <c r="FCJ29" s="767"/>
      <c r="FCK29" s="767"/>
      <c r="FCL29" s="559"/>
      <c r="FCM29" s="559"/>
      <c r="FCN29" s="560"/>
      <c r="FCO29" s="559"/>
      <c r="FCP29" s="559"/>
      <c r="FCQ29" s="559"/>
      <c r="FCR29" s="560"/>
      <c r="FCS29" s="560"/>
      <c r="FCT29" s="561"/>
      <c r="FCU29" s="560"/>
      <c r="FCV29" s="767"/>
      <c r="FCW29" s="767"/>
      <c r="FCX29" s="767"/>
      <c r="FCY29" s="767"/>
      <c r="FCZ29" s="767"/>
      <c r="FDA29" s="559"/>
      <c r="FDB29" s="559"/>
      <c r="FDC29" s="560"/>
      <c r="FDD29" s="559"/>
      <c r="FDE29" s="559"/>
      <c r="FDF29" s="559"/>
      <c r="FDG29" s="560"/>
      <c r="FDH29" s="560"/>
      <c r="FDI29" s="561"/>
      <c r="FDJ29" s="560"/>
      <c r="FDK29" s="767"/>
      <c r="FDL29" s="767"/>
      <c r="FDM29" s="767"/>
      <c r="FDN29" s="767"/>
      <c r="FDO29" s="767"/>
      <c r="FDP29" s="559"/>
      <c r="FDQ29" s="559"/>
      <c r="FDR29" s="560"/>
      <c r="FDS29" s="559"/>
      <c r="FDT29" s="559"/>
      <c r="FDU29" s="559"/>
      <c r="FDV29" s="560"/>
      <c r="FDW29" s="560"/>
      <c r="FDX29" s="561"/>
      <c r="FDY29" s="560"/>
      <c r="FDZ29" s="767"/>
      <c r="FEA29" s="767"/>
      <c r="FEB29" s="767"/>
      <c r="FEC29" s="767"/>
      <c r="FED29" s="767"/>
      <c r="FEE29" s="559"/>
      <c r="FEF29" s="559"/>
      <c r="FEG29" s="560"/>
      <c r="FEH29" s="559"/>
      <c r="FEI29" s="559"/>
      <c r="FEJ29" s="559"/>
      <c r="FEK29" s="560"/>
      <c r="FEL29" s="560"/>
      <c r="FEM29" s="561"/>
      <c r="FEN29" s="560"/>
      <c r="FEO29" s="767"/>
      <c r="FEP29" s="767"/>
      <c r="FEQ29" s="767"/>
      <c r="FER29" s="767"/>
      <c r="FES29" s="767"/>
      <c r="FET29" s="559"/>
      <c r="FEU29" s="559"/>
      <c r="FEV29" s="560"/>
      <c r="FEW29" s="559"/>
      <c r="FEX29" s="559"/>
      <c r="FEY29" s="559"/>
      <c r="FEZ29" s="560"/>
      <c r="FFA29" s="560"/>
      <c r="FFB29" s="561"/>
      <c r="FFC29" s="560"/>
      <c r="FFD29" s="767"/>
      <c r="FFE29" s="767"/>
      <c r="FFF29" s="767"/>
      <c r="FFG29" s="767"/>
      <c r="FFH29" s="767"/>
      <c r="FFI29" s="559"/>
      <c r="FFJ29" s="559"/>
      <c r="FFK29" s="560"/>
      <c r="FFL29" s="559"/>
      <c r="FFM29" s="559"/>
      <c r="FFN29" s="559"/>
      <c r="FFO29" s="560"/>
      <c r="FFP29" s="560"/>
      <c r="FFQ29" s="561"/>
      <c r="FFR29" s="560"/>
      <c r="FFS29" s="767"/>
      <c r="FFT29" s="767"/>
      <c r="FFU29" s="767"/>
      <c r="FFV29" s="767"/>
      <c r="FFW29" s="767"/>
      <c r="FFX29" s="559"/>
      <c r="FFY29" s="559"/>
      <c r="FFZ29" s="560"/>
      <c r="FGA29" s="559"/>
      <c r="FGB29" s="559"/>
      <c r="FGC29" s="559"/>
      <c r="FGD29" s="560"/>
      <c r="FGE29" s="560"/>
      <c r="FGF29" s="561"/>
      <c r="FGG29" s="560"/>
      <c r="FGH29" s="767"/>
      <c r="FGI29" s="767"/>
      <c r="FGJ29" s="767"/>
      <c r="FGK29" s="767"/>
      <c r="FGL29" s="767"/>
      <c r="FGM29" s="559"/>
      <c r="FGN29" s="559"/>
      <c r="FGO29" s="560"/>
      <c r="FGP29" s="559"/>
      <c r="FGQ29" s="559"/>
      <c r="FGR29" s="559"/>
      <c r="FGS29" s="560"/>
      <c r="FGT29" s="560"/>
      <c r="FGU29" s="561"/>
      <c r="FGV29" s="560"/>
      <c r="FGW29" s="767"/>
      <c r="FGX29" s="767"/>
      <c r="FGY29" s="767"/>
      <c r="FGZ29" s="767"/>
      <c r="FHA29" s="767"/>
      <c r="FHB29" s="559"/>
      <c r="FHC29" s="559"/>
      <c r="FHD29" s="560"/>
      <c r="FHE29" s="559"/>
      <c r="FHF29" s="559"/>
      <c r="FHG29" s="559"/>
      <c r="FHH29" s="560"/>
      <c r="FHI29" s="560"/>
      <c r="FHJ29" s="561"/>
      <c r="FHK29" s="560"/>
      <c r="FHL29" s="767"/>
      <c r="FHM29" s="767"/>
      <c r="FHN29" s="767"/>
      <c r="FHO29" s="767"/>
      <c r="FHP29" s="767"/>
      <c r="FHQ29" s="559"/>
      <c r="FHR29" s="559"/>
      <c r="FHS29" s="560"/>
      <c r="FHT29" s="559"/>
      <c r="FHU29" s="559"/>
      <c r="FHV29" s="559"/>
      <c r="FHW29" s="560"/>
      <c r="FHX29" s="560"/>
      <c r="FHY29" s="561"/>
      <c r="FHZ29" s="560"/>
      <c r="FIA29" s="767"/>
      <c r="FIB29" s="767"/>
      <c r="FIC29" s="767"/>
      <c r="FID29" s="767"/>
      <c r="FIE29" s="767"/>
      <c r="FIF29" s="559"/>
      <c r="FIG29" s="559"/>
      <c r="FIH29" s="560"/>
      <c r="FII29" s="559"/>
      <c r="FIJ29" s="559"/>
      <c r="FIK29" s="559"/>
      <c r="FIL29" s="560"/>
      <c r="FIM29" s="560"/>
      <c r="FIN29" s="561"/>
      <c r="FIO29" s="560"/>
      <c r="FIP29" s="767"/>
      <c r="FIQ29" s="767"/>
      <c r="FIR29" s="767"/>
      <c r="FIS29" s="767"/>
      <c r="FIT29" s="767"/>
      <c r="FIU29" s="559"/>
      <c r="FIV29" s="559"/>
      <c r="FIW29" s="560"/>
      <c r="FIX29" s="559"/>
      <c r="FIY29" s="559"/>
      <c r="FIZ29" s="559"/>
      <c r="FJA29" s="560"/>
      <c r="FJB29" s="560"/>
      <c r="FJC29" s="561"/>
      <c r="FJD29" s="560"/>
      <c r="FJE29" s="767"/>
      <c r="FJF29" s="767"/>
      <c r="FJG29" s="767"/>
      <c r="FJH29" s="767"/>
      <c r="FJI29" s="767"/>
      <c r="FJJ29" s="559"/>
      <c r="FJK29" s="559"/>
      <c r="FJL29" s="560"/>
      <c r="FJM29" s="559"/>
      <c r="FJN29" s="559"/>
      <c r="FJO29" s="559"/>
      <c r="FJP29" s="560"/>
      <c r="FJQ29" s="560"/>
      <c r="FJR29" s="561"/>
      <c r="FJS29" s="560"/>
      <c r="FJT29" s="767"/>
      <c r="FJU29" s="767"/>
      <c r="FJV29" s="767"/>
      <c r="FJW29" s="767"/>
      <c r="FJX29" s="767"/>
      <c r="FJY29" s="559"/>
      <c r="FJZ29" s="559"/>
      <c r="FKA29" s="560"/>
      <c r="FKB29" s="559"/>
      <c r="FKC29" s="559"/>
      <c r="FKD29" s="559"/>
      <c r="FKE29" s="560"/>
      <c r="FKF29" s="560"/>
      <c r="FKG29" s="561"/>
      <c r="FKH29" s="560"/>
      <c r="FKI29" s="767"/>
      <c r="FKJ29" s="767"/>
      <c r="FKK29" s="767"/>
      <c r="FKL29" s="767"/>
      <c r="FKM29" s="767"/>
      <c r="FKN29" s="559"/>
      <c r="FKO29" s="559"/>
      <c r="FKP29" s="560"/>
      <c r="FKQ29" s="559"/>
      <c r="FKR29" s="559"/>
      <c r="FKS29" s="559"/>
      <c r="FKT29" s="560"/>
      <c r="FKU29" s="560"/>
      <c r="FKV29" s="561"/>
      <c r="FKW29" s="560"/>
      <c r="FKX29" s="767"/>
      <c r="FKY29" s="767"/>
      <c r="FKZ29" s="767"/>
      <c r="FLA29" s="767"/>
      <c r="FLB29" s="767"/>
      <c r="FLC29" s="559"/>
      <c r="FLD29" s="559"/>
      <c r="FLE29" s="560"/>
      <c r="FLF29" s="559"/>
      <c r="FLG29" s="559"/>
      <c r="FLH29" s="559"/>
      <c r="FLI29" s="560"/>
      <c r="FLJ29" s="560"/>
      <c r="FLK29" s="561"/>
      <c r="FLL29" s="560"/>
      <c r="FLM29" s="767"/>
      <c r="FLN29" s="767"/>
      <c r="FLO29" s="767"/>
      <c r="FLP29" s="767"/>
      <c r="FLQ29" s="767"/>
      <c r="FLR29" s="559"/>
      <c r="FLS29" s="559"/>
      <c r="FLT29" s="560"/>
      <c r="FLU29" s="559"/>
      <c r="FLV29" s="559"/>
      <c r="FLW29" s="559"/>
      <c r="FLX29" s="560"/>
      <c r="FLY29" s="560"/>
      <c r="FLZ29" s="561"/>
      <c r="FMA29" s="560"/>
      <c r="FMB29" s="767"/>
      <c r="FMC29" s="767"/>
      <c r="FMD29" s="767"/>
      <c r="FME29" s="767"/>
      <c r="FMF29" s="767"/>
      <c r="FMG29" s="559"/>
      <c r="FMH29" s="559"/>
      <c r="FMI29" s="560"/>
      <c r="FMJ29" s="559"/>
      <c r="FMK29" s="559"/>
      <c r="FML29" s="559"/>
      <c r="FMM29" s="560"/>
      <c r="FMN29" s="560"/>
      <c r="FMO29" s="561"/>
      <c r="FMP29" s="560"/>
      <c r="FMQ29" s="767"/>
      <c r="FMR29" s="767"/>
      <c r="FMS29" s="767"/>
      <c r="FMT29" s="767"/>
      <c r="FMU29" s="767"/>
      <c r="FMV29" s="559"/>
      <c r="FMW29" s="559"/>
      <c r="FMX29" s="560"/>
      <c r="FMY29" s="559"/>
      <c r="FMZ29" s="559"/>
      <c r="FNA29" s="559"/>
      <c r="FNB29" s="560"/>
      <c r="FNC29" s="560"/>
      <c r="FND29" s="561"/>
      <c r="FNE29" s="560"/>
      <c r="FNF29" s="767"/>
      <c r="FNG29" s="767"/>
      <c r="FNH29" s="767"/>
      <c r="FNI29" s="767"/>
      <c r="FNJ29" s="767"/>
      <c r="FNK29" s="559"/>
      <c r="FNL29" s="559"/>
      <c r="FNM29" s="560"/>
      <c r="FNN29" s="559"/>
      <c r="FNO29" s="559"/>
      <c r="FNP29" s="559"/>
      <c r="FNQ29" s="560"/>
      <c r="FNR29" s="560"/>
      <c r="FNS29" s="561"/>
      <c r="FNT29" s="560"/>
      <c r="FNU29" s="767"/>
      <c r="FNV29" s="767"/>
      <c r="FNW29" s="767"/>
      <c r="FNX29" s="767"/>
      <c r="FNY29" s="767"/>
      <c r="FNZ29" s="559"/>
      <c r="FOA29" s="559"/>
      <c r="FOB29" s="560"/>
      <c r="FOC29" s="559"/>
      <c r="FOD29" s="559"/>
      <c r="FOE29" s="559"/>
      <c r="FOF29" s="560"/>
      <c r="FOG29" s="560"/>
      <c r="FOH29" s="561"/>
      <c r="FOI29" s="560"/>
      <c r="FOJ29" s="767"/>
      <c r="FOK29" s="767"/>
      <c r="FOL29" s="767"/>
      <c r="FOM29" s="767"/>
      <c r="FON29" s="767"/>
      <c r="FOO29" s="559"/>
      <c r="FOP29" s="559"/>
      <c r="FOQ29" s="560"/>
      <c r="FOR29" s="559"/>
      <c r="FOS29" s="559"/>
      <c r="FOT29" s="559"/>
      <c r="FOU29" s="560"/>
      <c r="FOV29" s="560"/>
      <c r="FOW29" s="561"/>
      <c r="FOX29" s="560"/>
      <c r="FOY29" s="767"/>
      <c r="FOZ29" s="767"/>
      <c r="FPA29" s="767"/>
      <c r="FPB29" s="767"/>
      <c r="FPC29" s="767"/>
      <c r="FPD29" s="559"/>
      <c r="FPE29" s="559"/>
      <c r="FPF29" s="560"/>
      <c r="FPG29" s="559"/>
      <c r="FPH29" s="559"/>
      <c r="FPI29" s="559"/>
      <c r="FPJ29" s="560"/>
      <c r="FPK29" s="560"/>
      <c r="FPL29" s="561"/>
      <c r="FPM29" s="560"/>
      <c r="FPN29" s="767"/>
      <c r="FPO29" s="767"/>
      <c r="FPP29" s="767"/>
      <c r="FPQ29" s="767"/>
      <c r="FPR29" s="767"/>
      <c r="FPS29" s="559"/>
      <c r="FPT29" s="559"/>
      <c r="FPU29" s="560"/>
      <c r="FPV29" s="559"/>
      <c r="FPW29" s="559"/>
      <c r="FPX29" s="559"/>
      <c r="FPY29" s="560"/>
      <c r="FPZ29" s="560"/>
      <c r="FQA29" s="561"/>
      <c r="FQB29" s="560"/>
      <c r="FQC29" s="767"/>
      <c r="FQD29" s="767"/>
      <c r="FQE29" s="767"/>
      <c r="FQF29" s="767"/>
      <c r="FQG29" s="767"/>
      <c r="FQH29" s="559"/>
      <c r="FQI29" s="559"/>
      <c r="FQJ29" s="560"/>
      <c r="FQK29" s="559"/>
      <c r="FQL29" s="559"/>
      <c r="FQM29" s="559"/>
      <c r="FQN29" s="560"/>
      <c r="FQO29" s="560"/>
      <c r="FQP29" s="561"/>
      <c r="FQQ29" s="560"/>
      <c r="FQR29" s="767"/>
      <c r="FQS29" s="767"/>
      <c r="FQT29" s="767"/>
      <c r="FQU29" s="767"/>
      <c r="FQV29" s="767"/>
      <c r="FQW29" s="559"/>
      <c r="FQX29" s="559"/>
      <c r="FQY29" s="560"/>
      <c r="FQZ29" s="559"/>
      <c r="FRA29" s="559"/>
      <c r="FRB29" s="559"/>
      <c r="FRC29" s="560"/>
      <c r="FRD29" s="560"/>
      <c r="FRE29" s="561"/>
      <c r="FRF29" s="560"/>
      <c r="FRG29" s="767"/>
      <c r="FRH29" s="767"/>
      <c r="FRI29" s="767"/>
      <c r="FRJ29" s="767"/>
      <c r="FRK29" s="767"/>
      <c r="FRL29" s="559"/>
      <c r="FRM29" s="559"/>
      <c r="FRN29" s="560"/>
      <c r="FRO29" s="559"/>
      <c r="FRP29" s="559"/>
      <c r="FRQ29" s="559"/>
      <c r="FRR29" s="560"/>
      <c r="FRS29" s="560"/>
      <c r="FRT29" s="561"/>
      <c r="FRU29" s="560"/>
      <c r="FRV29" s="767"/>
      <c r="FRW29" s="767"/>
      <c r="FRX29" s="767"/>
      <c r="FRY29" s="767"/>
      <c r="FRZ29" s="767"/>
      <c r="FSA29" s="559"/>
      <c r="FSB29" s="559"/>
      <c r="FSC29" s="560"/>
      <c r="FSD29" s="559"/>
      <c r="FSE29" s="559"/>
      <c r="FSF29" s="559"/>
      <c r="FSG29" s="560"/>
      <c r="FSH29" s="560"/>
      <c r="FSI29" s="561"/>
      <c r="FSJ29" s="560"/>
      <c r="FSK29" s="767"/>
      <c r="FSL29" s="767"/>
      <c r="FSM29" s="767"/>
      <c r="FSN29" s="767"/>
      <c r="FSO29" s="767"/>
      <c r="FSP29" s="559"/>
      <c r="FSQ29" s="559"/>
      <c r="FSR29" s="560"/>
      <c r="FSS29" s="559"/>
      <c r="FST29" s="559"/>
      <c r="FSU29" s="559"/>
      <c r="FSV29" s="560"/>
      <c r="FSW29" s="560"/>
      <c r="FSX29" s="561"/>
      <c r="FSY29" s="560"/>
      <c r="FSZ29" s="767"/>
      <c r="FTA29" s="767"/>
      <c r="FTB29" s="767"/>
      <c r="FTC29" s="767"/>
      <c r="FTD29" s="767"/>
      <c r="FTE29" s="559"/>
      <c r="FTF29" s="559"/>
      <c r="FTG29" s="560"/>
      <c r="FTH29" s="559"/>
      <c r="FTI29" s="559"/>
      <c r="FTJ29" s="559"/>
      <c r="FTK29" s="560"/>
      <c r="FTL29" s="560"/>
      <c r="FTM29" s="561"/>
      <c r="FTN29" s="560"/>
      <c r="FTO29" s="767"/>
      <c r="FTP29" s="767"/>
      <c r="FTQ29" s="767"/>
      <c r="FTR29" s="767"/>
      <c r="FTS29" s="767"/>
      <c r="FTT29" s="559"/>
      <c r="FTU29" s="559"/>
      <c r="FTV29" s="560"/>
      <c r="FTW29" s="559"/>
      <c r="FTX29" s="559"/>
      <c r="FTY29" s="559"/>
      <c r="FTZ29" s="560"/>
      <c r="FUA29" s="560"/>
      <c r="FUB29" s="561"/>
      <c r="FUC29" s="560"/>
      <c r="FUD29" s="767"/>
      <c r="FUE29" s="767"/>
      <c r="FUF29" s="767"/>
      <c r="FUG29" s="767"/>
      <c r="FUH29" s="767"/>
      <c r="FUI29" s="559"/>
      <c r="FUJ29" s="559"/>
      <c r="FUK29" s="560"/>
      <c r="FUL29" s="559"/>
      <c r="FUM29" s="559"/>
      <c r="FUN29" s="559"/>
      <c r="FUO29" s="560"/>
      <c r="FUP29" s="560"/>
      <c r="FUQ29" s="561"/>
      <c r="FUR29" s="560"/>
      <c r="FUS29" s="767"/>
      <c r="FUT29" s="767"/>
      <c r="FUU29" s="767"/>
      <c r="FUV29" s="767"/>
      <c r="FUW29" s="767"/>
      <c r="FUX29" s="559"/>
      <c r="FUY29" s="559"/>
      <c r="FUZ29" s="560"/>
      <c r="FVA29" s="559"/>
      <c r="FVB29" s="559"/>
      <c r="FVC29" s="559"/>
      <c r="FVD29" s="560"/>
      <c r="FVE29" s="560"/>
      <c r="FVF29" s="561"/>
      <c r="FVG29" s="560"/>
      <c r="FVH29" s="767"/>
      <c r="FVI29" s="767"/>
      <c r="FVJ29" s="767"/>
      <c r="FVK29" s="767"/>
      <c r="FVL29" s="767"/>
      <c r="FVM29" s="559"/>
      <c r="FVN29" s="559"/>
      <c r="FVO29" s="560"/>
      <c r="FVP29" s="559"/>
      <c r="FVQ29" s="559"/>
      <c r="FVR29" s="559"/>
      <c r="FVS29" s="560"/>
      <c r="FVT29" s="560"/>
      <c r="FVU29" s="561"/>
      <c r="FVV29" s="560"/>
      <c r="FVW29" s="767"/>
      <c r="FVX29" s="767"/>
      <c r="FVY29" s="767"/>
      <c r="FVZ29" s="767"/>
      <c r="FWA29" s="767"/>
      <c r="FWB29" s="559"/>
      <c r="FWC29" s="559"/>
      <c r="FWD29" s="560"/>
      <c r="FWE29" s="559"/>
      <c r="FWF29" s="559"/>
      <c r="FWG29" s="559"/>
      <c r="FWH29" s="560"/>
      <c r="FWI29" s="560"/>
      <c r="FWJ29" s="561"/>
      <c r="FWK29" s="560"/>
      <c r="FWL29" s="767"/>
      <c r="FWM29" s="767"/>
      <c r="FWN29" s="767"/>
      <c r="FWO29" s="767"/>
      <c r="FWP29" s="767"/>
      <c r="FWQ29" s="559"/>
      <c r="FWR29" s="559"/>
      <c r="FWS29" s="560"/>
      <c r="FWT29" s="559"/>
      <c r="FWU29" s="559"/>
      <c r="FWV29" s="559"/>
      <c r="FWW29" s="560"/>
      <c r="FWX29" s="560"/>
      <c r="FWY29" s="561"/>
      <c r="FWZ29" s="560"/>
      <c r="FXA29" s="767"/>
      <c r="FXB29" s="767"/>
      <c r="FXC29" s="767"/>
      <c r="FXD29" s="767"/>
      <c r="FXE29" s="767"/>
      <c r="FXF29" s="559"/>
      <c r="FXG29" s="559"/>
      <c r="FXH29" s="560"/>
      <c r="FXI29" s="559"/>
      <c r="FXJ29" s="559"/>
      <c r="FXK29" s="559"/>
      <c r="FXL29" s="560"/>
      <c r="FXM29" s="560"/>
      <c r="FXN29" s="561"/>
      <c r="FXO29" s="560"/>
      <c r="FXP29" s="767"/>
      <c r="FXQ29" s="767"/>
      <c r="FXR29" s="767"/>
      <c r="FXS29" s="767"/>
      <c r="FXT29" s="767"/>
      <c r="FXU29" s="559"/>
      <c r="FXV29" s="559"/>
      <c r="FXW29" s="560"/>
      <c r="FXX29" s="559"/>
      <c r="FXY29" s="559"/>
      <c r="FXZ29" s="559"/>
      <c r="FYA29" s="560"/>
      <c r="FYB29" s="560"/>
      <c r="FYC29" s="561"/>
      <c r="FYD29" s="560"/>
      <c r="FYE29" s="767"/>
      <c r="FYF29" s="767"/>
      <c r="FYG29" s="767"/>
      <c r="FYH29" s="767"/>
      <c r="FYI29" s="767"/>
      <c r="FYJ29" s="559"/>
      <c r="FYK29" s="559"/>
      <c r="FYL29" s="560"/>
      <c r="FYM29" s="559"/>
      <c r="FYN29" s="559"/>
      <c r="FYO29" s="559"/>
      <c r="FYP29" s="560"/>
      <c r="FYQ29" s="560"/>
      <c r="FYR29" s="561"/>
      <c r="FYS29" s="560"/>
      <c r="FYT29" s="767"/>
      <c r="FYU29" s="767"/>
      <c r="FYV29" s="767"/>
      <c r="FYW29" s="767"/>
      <c r="FYX29" s="767"/>
      <c r="FYY29" s="559"/>
      <c r="FYZ29" s="559"/>
      <c r="FZA29" s="560"/>
      <c r="FZB29" s="559"/>
      <c r="FZC29" s="559"/>
      <c r="FZD29" s="559"/>
      <c r="FZE29" s="560"/>
      <c r="FZF29" s="560"/>
      <c r="FZG29" s="561"/>
      <c r="FZH29" s="560"/>
      <c r="FZI29" s="767"/>
      <c r="FZJ29" s="767"/>
      <c r="FZK29" s="767"/>
      <c r="FZL29" s="767"/>
      <c r="FZM29" s="767"/>
      <c r="FZN29" s="559"/>
      <c r="FZO29" s="559"/>
      <c r="FZP29" s="560"/>
      <c r="FZQ29" s="559"/>
      <c r="FZR29" s="559"/>
      <c r="FZS29" s="559"/>
      <c r="FZT29" s="560"/>
      <c r="FZU29" s="560"/>
      <c r="FZV29" s="561"/>
      <c r="FZW29" s="560"/>
      <c r="FZX29" s="767"/>
      <c r="FZY29" s="767"/>
      <c r="FZZ29" s="767"/>
      <c r="GAA29" s="767"/>
      <c r="GAB29" s="767"/>
      <c r="GAC29" s="559"/>
      <c r="GAD29" s="559"/>
      <c r="GAE29" s="560"/>
      <c r="GAF29" s="559"/>
      <c r="GAG29" s="559"/>
      <c r="GAH29" s="559"/>
      <c r="GAI29" s="560"/>
      <c r="GAJ29" s="560"/>
      <c r="GAK29" s="561"/>
      <c r="GAL29" s="560"/>
      <c r="GAM29" s="767"/>
      <c r="GAN29" s="767"/>
      <c r="GAO29" s="767"/>
      <c r="GAP29" s="767"/>
      <c r="GAQ29" s="767"/>
      <c r="GAR29" s="559"/>
      <c r="GAS29" s="559"/>
      <c r="GAT29" s="560"/>
      <c r="GAU29" s="559"/>
      <c r="GAV29" s="559"/>
      <c r="GAW29" s="559"/>
      <c r="GAX29" s="560"/>
      <c r="GAY29" s="560"/>
      <c r="GAZ29" s="561"/>
      <c r="GBA29" s="560"/>
      <c r="GBB29" s="767"/>
      <c r="GBC29" s="767"/>
      <c r="GBD29" s="767"/>
      <c r="GBE29" s="767"/>
      <c r="GBF29" s="767"/>
      <c r="GBG29" s="559"/>
      <c r="GBH29" s="559"/>
      <c r="GBI29" s="560"/>
      <c r="GBJ29" s="559"/>
      <c r="GBK29" s="559"/>
      <c r="GBL29" s="559"/>
      <c r="GBM29" s="560"/>
      <c r="GBN29" s="560"/>
      <c r="GBO29" s="561"/>
      <c r="GBP29" s="560"/>
      <c r="GBQ29" s="767"/>
      <c r="GBR29" s="767"/>
      <c r="GBS29" s="767"/>
      <c r="GBT29" s="767"/>
      <c r="GBU29" s="767"/>
      <c r="GBV29" s="559"/>
      <c r="GBW29" s="559"/>
      <c r="GBX29" s="560"/>
      <c r="GBY29" s="559"/>
      <c r="GBZ29" s="559"/>
      <c r="GCA29" s="559"/>
      <c r="GCB29" s="560"/>
      <c r="GCC29" s="560"/>
      <c r="GCD29" s="561"/>
      <c r="GCE29" s="560"/>
      <c r="GCF29" s="767"/>
      <c r="GCG29" s="767"/>
      <c r="GCH29" s="767"/>
      <c r="GCI29" s="767"/>
      <c r="GCJ29" s="767"/>
      <c r="GCK29" s="559"/>
      <c r="GCL29" s="559"/>
      <c r="GCM29" s="560"/>
      <c r="GCN29" s="559"/>
      <c r="GCO29" s="559"/>
      <c r="GCP29" s="559"/>
      <c r="GCQ29" s="560"/>
      <c r="GCR29" s="560"/>
      <c r="GCS29" s="561"/>
      <c r="GCT29" s="560"/>
      <c r="GCU29" s="767"/>
      <c r="GCV29" s="767"/>
      <c r="GCW29" s="767"/>
      <c r="GCX29" s="767"/>
      <c r="GCY29" s="767"/>
      <c r="GCZ29" s="559"/>
      <c r="GDA29" s="559"/>
      <c r="GDB29" s="560"/>
      <c r="GDC29" s="559"/>
      <c r="GDD29" s="559"/>
      <c r="GDE29" s="559"/>
      <c r="GDF29" s="560"/>
      <c r="GDG29" s="560"/>
      <c r="GDH29" s="561"/>
      <c r="GDI29" s="560"/>
      <c r="GDJ29" s="767"/>
      <c r="GDK29" s="767"/>
      <c r="GDL29" s="767"/>
      <c r="GDM29" s="767"/>
      <c r="GDN29" s="767"/>
      <c r="GDO29" s="559"/>
      <c r="GDP29" s="559"/>
      <c r="GDQ29" s="560"/>
      <c r="GDR29" s="559"/>
      <c r="GDS29" s="559"/>
      <c r="GDT29" s="559"/>
      <c r="GDU29" s="560"/>
      <c r="GDV29" s="560"/>
      <c r="GDW29" s="561"/>
      <c r="GDX29" s="560"/>
      <c r="GDY29" s="767"/>
      <c r="GDZ29" s="767"/>
      <c r="GEA29" s="767"/>
      <c r="GEB29" s="767"/>
      <c r="GEC29" s="767"/>
      <c r="GED29" s="559"/>
      <c r="GEE29" s="559"/>
      <c r="GEF29" s="560"/>
      <c r="GEG29" s="559"/>
      <c r="GEH29" s="559"/>
      <c r="GEI29" s="559"/>
      <c r="GEJ29" s="560"/>
      <c r="GEK29" s="560"/>
      <c r="GEL29" s="561"/>
      <c r="GEM29" s="560"/>
      <c r="GEN29" s="767"/>
      <c r="GEO29" s="767"/>
      <c r="GEP29" s="767"/>
      <c r="GEQ29" s="767"/>
      <c r="GER29" s="767"/>
      <c r="GES29" s="559"/>
      <c r="GET29" s="559"/>
      <c r="GEU29" s="560"/>
      <c r="GEV29" s="559"/>
      <c r="GEW29" s="559"/>
      <c r="GEX29" s="559"/>
      <c r="GEY29" s="560"/>
      <c r="GEZ29" s="560"/>
      <c r="GFA29" s="561"/>
      <c r="GFB29" s="560"/>
      <c r="GFC29" s="767"/>
      <c r="GFD29" s="767"/>
      <c r="GFE29" s="767"/>
      <c r="GFF29" s="767"/>
      <c r="GFG29" s="767"/>
      <c r="GFH29" s="559"/>
      <c r="GFI29" s="559"/>
      <c r="GFJ29" s="560"/>
      <c r="GFK29" s="559"/>
      <c r="GFL29" s="559"/>
      <c r="GFM29" s="559"/>
      <c r="GFN29" s="560"/>
      <c r="GFO29" s="560"/>
      <c r="GFP29" s="561"/>
      <c r="GFQ29" s="560"/>
      <c r="GFR29" s="767"/>
      <c r="GFS29" s="767"/>
      <c r="GFT29" s="767"/>
      <c r="GFU29" s="767"/>
      <c r="GFV29" s="767"/>
      <c r="GFW29" s="559"/>
      <c r="GFX29" s="559"/>
      <c r="GFY29" s="560"/>
      <c r="GFZ29" s="559"/>
      <c r="GGA29" s="559"/>
      <c r="GGB29" s="559"/>
      <c r="GGC29" s="560"/>
      <c r="GGD29" s="560"/>
      <c r="GGE29" s="561"/>
      <c r="GGF29" s="560"/>
      <c r="GGG29" s="767"/>
      <c r="GGH29" s="767"/>
      <c r="GGI29" s="767"/>
      <c r="GGJ29" s="767"/>
      <c r="GGK29" s="767"/>
      <c r="GGL29" s="559"/>
      <c r="GGM29" s="559"/>
      <c r="GGN29" s="560"/>
      <c r="GGO29" s="559"/>
      <c r="GGP29" s="559"/>
      <c r="GGQ29" s="559"/>
      <c r="GGR29" s="560"/>
      <c r="GGS29" s="560"/>
      <c r="GGT29" s="561"/>
      <c r="GGU29" s="560"/>
      <c r="GGV29" s="767"/>
      <c r="GGW29" s="767"/>
      <c r="GGX29" s="767"/>
      <c r="GGY29" s="767"/>
      <c r="GGZ29" s="767"/>
      <c r="GHA29" s="559"/>
      <c r="GHB29" s="559"/>
      <c r="GHC29" s="560"/>
      <c r="GHD29" s="559"/>
      <c r="GHE29" s="559"/>
      <c r="GHF29" s="559"/>
      <c r="GHG29" s="560"/>
      <c r="GHH29" s="560"/>
      <c r="GHI29" s="561"/>
      <c r="GHJ29" s="560"/>
      <c r="GHK29" s="767"/>
      <c r="GHL29" s="767"/>
      <c r="GHM29" s="767"/>
      <c r="GHN29" s="767"/>
      <c r="GHO29" s="767"/>
      <c r="GHP29" s="559"/>
      <c r="GHQ29" s="559"/>
      <c r="GHR29" s="560"/>
      <c r="GHS29" s="559"/>
      <c r="GHT29" s="559"/>
      <c r="GHU29" s="559"/>
      <c r="GHV29" s="560"/>
      <c r="GHW29" s="560"/>
      <c r="GHX29" s="561"/>
      <c r="GHY29" s="560"/>
      <c r="GHZ29" s="767"/>
      <c r="GIA29" s="767"/>
      <c r="GIB29" s="767"/>
      <c r="GIC29" s="767"/>
      <c r="GID29" s="767"/>
      <c r="GIE29" s="559"/>
      <c r="GIF29" s="559"/>
      <c r="GIG29" s="560"/>
      <c r="GIH29" s="559"/>
      <c r="GII29" s="559"/>
      <c r="GIJ29" s="559"/>
      <c r="GIK29" s="560"/>
      <c r="GIL29" s="560"/>
      <c r="GIM29" s="561"/>
      <c r="GIN29" s="560"/>
      <c r="GIO29" s="767"/>
      <c r="GIP29" s="767"/>
      <c r="GIQ29" s="767"/>
      <c r="GIR29" s="767"/>
      <c r="GIS29" s="767"/>
      <c r="GIT29" s="559"/>
      <c r="GIU29" s="559"/>
      <c r="GIV29" s="560"/>
      <c r="GIW29" s="559"/>
      <c r="GIX29" s="559"/>
      <c r="GIY29" s="559"/>
      <c r="GIZ29" s="560"/>
      <c r="GJA29" s="560"/>
      <c r="GJB29" s="561"/>
      <c r="GJC29" s="560"/>
      <c r="GJD29" s="767"/>
      <c r="GJE29" s="767"/>
      <c r="GJF29" s="767"/>
      <c r="GJG29" s="767"/>
      <c r="GJH29" s="767"/>
      <c r="GJI29" s="559"/>
      <c r="GJJ29" s="559"/>
      <c r="GJK29" s="560"/>
      <c r="GJL29" s="559"/>
      <c r="GJM29" s="559"/>
      <c r="GJN29" s="559"/>
      <c r="GJO29" s="560"/>
      <c r="GJP29" s="560"/>
      <c r="GJQ29" s="561"/>
      <c r="GJR29" s="560"/>
      <c r="GJS29" s="767"/>
      <c r="GJT29" s="767"/>
      <c r="GJU29" s="767"/>
      <c r="GJV29" s="767"/>
      <c r="GJW29" s="767"/>
      <c r="GJX29" s="559"/>
      <c r="GJY29" s="559"/>
      <c r="GJZ29" s="560"/>
      <c r="GKA29" s="559"/>
      <c r="GKB29" s="559"/>
      <c r="GKC29" s="559"/>
      <c r="GKD29" s="560"/>
      <c r="GKE29" s="560"/>
      <c r="GKF29" s="561"/>
      <c r="GKG29" s="560"/>
      <c r="GKH29" s="767"/>
      <c r="GKI29" s="767"/>
      <c r="GKJ29" s="767"/>
      <c r="GKK29" s="767"/>
      <c r="GKL29" s="767"/>
      <c r="GKM29" s="559"/>
      <c r="GKN29" s="559"/>
      <c r="GKO29" s="560"/>
      <c r="GKP29" s="559"/>
      <c r="GKQ29" s="559"/>
      <c r="GKR29" s="559"/>
      <c r="GKS29" s="560"/>
      <c r="GKT29" s="560"/>
      <c r="GKU29" s="561"/>
      <c r="GKV29" s="560"/>
      <c r="GKW29" s="767"/>
      <c r="GKX29" s="767"/>
      <c r="GKY29" s="767"/>
      <c r="GKZ29" s="767"/>
      <c r="GLA29" s="767"/>
      <c r="GLB29" s="559"/>
      <c r="GLC29" s="559"/>
      <c r="GLD29" s="560"/>
      <c r="GLE29" s="559"/>
      <c r="GLF29" s="559"/>
      <c r="GLG29" s="559"/>
      <c r="GLH29" s="560"/>
      <c r="GLI29" s="560"/>
      <c r="GLJ29" s="561"/>
      <c r="GLK29" s="560"/>
      <c r="GLL29" s="767"/>
      <c r="GLM29" s="767"/>
      <c r="GLN29" s="767"/>
      <c r="GLO29" s="767"/>
      <c r="GLP29" s="767"/>
      <c r="GLQ29" s="559"/>
      <c r="GLR29" s="559"/>
      <c r="GLS29" s="560"/>
      <c r="GLT29" s="559"/>
      <c r="GLU29" s="559"/>
      <c r="GLV29" s="559"/>
      <c r="GLW29" s="560"/>
      <c r="GLX29" s="560"/>
      <c r="GLY29" s="561"/>
      <c r="GLZ29" s="560"/>
      <c r="GMA29" s="767"/>
      <c r="GMB29" s="767"/>
      <c r="GMC29" s="767"/>
      <c r="GMD29" s="767"/>
      <c r="GME29" s="767"/>
      <c r="GMF29" s="559"/>
      <c r="GMG29" s="559"/>
      <c r="GMH29" s="560"/>
      <c r="GMI29" s="559"/>
      <c r="GMJ29" s="559"/>
      <c r="GMK29" s="559"/>
      <c r="GML29" s="560"/>
      <c r="GMM29" s="560"/>
      <c r="GMN29" s="561"/>
      <c r="GMO29" s="560"/>
      <c r="GMP29" s="767"/>
      <c r="GMQ29" s="767"/>
      <c r="GMR29" s="767"/>
      <c r="GMS29" s="767"/>
      <c r="GMT29" s="767"/>
      <c r="GMU29" s="559"/>
      <c r="GMV29" s="559"/>
      <c r="GMW29" s="560"/>
      <c r="GMX29" s="559"/>
      <c r="GMY29" s="559"/>
      <c r="GMZ29" s="559"/>
      <c r="GNA29" s="560"/>
      <c r="GNB29" s="560"/>
      <c r="GNC29" s="561"/>
      <c r="GND29" s="560"/>
      <c r="GNE29" s="767"/>
      <c r="GNF29" s="767"/>
      <c r="GNG29" s="767"/>
      <c r="GNH29" s="767"/>
      <c r="GNI29" s="767"/>
      <c r="GNJ29" s="559"/>
      <c r="GNK29" s="559"/>
      <c r="GNL29" s="560"/>
      <c r="GNM29" s="559"/>
      <c r="GNN29" s="559"/>
      <c r="GNO29" s="559"/>
      <c r="GNP29" s="560"/>
      <c r="GNQ29" s="560"/>
      <c r="GNR29" s="561"/>
      <c r="GNS29" s="560"/>
      <c r="GNT29" s="767"/>
      <c r="GNU29" s="767"/>
      <c r="GNV29" s="767"/>
      <c r="GNW29" s="767"/>
      <c r="GNX29" s="767"/>
      <c r="GNY29" s="559"/>
      <c r="GNZ29" s="559"/>
      <c r="GOA29" s="560"/>
      <c r="GOB29" s="559"/>
      <c r="GOC29" s="559"/>
      <c r="GOD29" s="559"/>
      <c r="GOE29" s="560"/>
      <c r="GOF29" s="560"/>
      <c r="GOG29" s="561"/>
      <c r="GOH29" s="560"/>
      <c r="GOI29" s="767"/>
      <c r="GOJ29" s="767"/>
      <c r="GOK29" s="767"/>
      <c r="GOL29" s="767"/>
      <c r="GOM29" s="767"/>
      <c r="GON29" s="559"/>
      <c r="GOO29" s="559"/>
      <c r="GOP29" s="560"/>
      <c r="GOQ29" s="559"/>
      <c r="GOR29" s="559"/>
      <c r="GOS29" s="559"/>
      <c r="GOT29" s="560"/>
      <c r="GOU29" s="560"/>
      <c r="GOV29" s="561"/>
      <c r="GOW29" s="560"/>
      <c r="GOX29" s="767"/>
      <c r="GOY29" s="767"/>
      <c r="GOZ29" s="767"/>
      <c r="GPA29" s="767"/>
      <c r="GPB29" s="767"/>
      <c r="GPC29" s="559"/>
      <c r="GPD29" s="559"/>
      <c r="GPE29" s="560"/>
      <c r="GPF29" s="559"/>
      <c r="GPG29" s="559"/>
      <c r="GPH29" s="559"/>
      <c r="GPI29" s="560"/>
      <c r="GPJ29" s="560"/>
      <c r="GPK29" s="561"/>
      <c r="GPL29" s="560"/>
      <c r="GPM29" s="767"/>
      <c r="GPN29" s="767"/>
      <c r="GPO29" s="767"/>
      <c r="GPP29" s="767"/>
      <c r="GPQ29" s="767"/>
      <c r="GPR29" s="559"/>
      <c r="GPS29" s="559"/>
      <c r="GPT29" s="560"/>
      <c r="GPU29" s="559"/>
      <c r="GPV29" s="559"/>
      <c r="GPW29" s="559"/>
      <c r="GPX29" s="560"/>
      <c r="GPY29" s="560"/>
      <c r="GPZ29" s="561"/>
      <c r="GQA29" s="560"/>
      <c r="GQB29" s="767"/>
      <c r="GQC29" s="767"/>
      <c r="GQD29" s="767"/>
      <c r="GQE29" s="767"/>
      <c r="GQF29" s="767"/>
      <c r="GQG29" s="559"/>
      <c r="GQH29" s="559"/>
      <c r="GQI29" s="560"/>
      <c r="GQJ29" s="559"/>
      <c r="GQK29" s="559"/>
      <c r="GQL29" s="559"/>
      <c r="GQM29" s="560"/>
      <c r="GQN29" s="560"/>
      <c r="GQO29" s="561"/>
      <c r="GQP29" s="560"/>
      <c r="GQQ29" s="767"/>
      <c r="GQR29" s="767"/>
      <c r="GQS29" s="767"/>
      <c r="GQT29" s="767"/>
      <c r="GQU29" s="767"/>
      <c r="GQV29" s="559"/>
      <c r="GQW29" s="559"/>
      <c r="GQX29" s="560"/>
      <c r="GQY29" s="559"/>
      <c r="GQZ29" s="559"/>
      <c r="GRA29" s="559"/>
      <c r="GRB29" s="560"/>
      <c r="GRC29" s="560"/>
      <c r="GRD29" s="561"/>
      <c r="GRE29" s="560"/>
      <c r="GRF29" s="767"/>
      <c r="GRG29" s="767"/>
      <c r="GRH29" s="767"/>
      <c r="GRI29" s="767"/>
      <c r="GRJ29" s="767"/>
      <c r="GRK29" s="559"/>
      <c r="GRL29" s="559"/>
      <c r="GRM29" s="560"/>
      <c r="GRN29" s="559"/>
      <c r="GRO29" s="559"/>
      <c r="GRP29" s="559"/>
      <c r="GRQ29" s="560"/>
      <c r="GRR29" s="560"/>
      <c r="GRS29" s="561"/>
      <c r="GRT29" s="560"/>
      <c r="GRU29" s="767"/>
      <c r="GRV29" s="767"/>
      <c r="GRW29" s="767"/>
      <c r="GRX29" s="767"/>
      <c r="GRY29" s="767"/>
      <c r="GRZ29" s="559"/>
      <c r="GSA29" s="559"/>
      <c r="GSB29" s="560"/>
      <c r="GSC29" s="559"/>
      <c r="GSD29" s="559"/>
      <c r="GSE29" s="559"/>
      <c r="GSF29" s="560"/>
      <c r="GSG29" s="560"/>
      <c r="GSH29" s="561"/>
      <c r="GSI29" s="560"/>
      <c r="GSJ29" s="767"/>
      <c r="GSK29" s="767"/>
      <c r="GSL29" s="767"/>
      <c r="GSM29" s="767"/>
      <c r="GSN29" s="767"/>
      <c r="GSO29" s="559"/>
      <c r="GSP29" s="559"/>
      <c r="GSQ29" s="560"/>
      <c r="GSR29" s="559"/>
      <c r="GSS29" s="559"/>
      <c r="GST29" s="559"/>
      <c r="GSU29" s="560"/>
      <c r="GSV29" s="560"/>
      <c r="GSW29" s="561"/>
      <c r="GSX29" s="560"/>
      <c r="GSY29" s="767"/>
      <c r="GSZ29" s="767"/>
      <c r="GTA29" s="767"/>
      <c r="GTB29" s="767"/>
      <c r="GTC29" s="767"/>
      <c r="GTD29" s="559"/>
      <c r="GTE29" s="559"/>
      <c r="GTF29" s="560"/>
      <c r="GTG29" s="559"/>
      <c r="GTH29" s="559"/>
      <c r="GTI29" s="559"/>
      <c r="GTJ29" s="560"/>
      <c r="GTK29" s="560"/>
      <c r="GTL29" s="561"/>
      <c r="GTM29" s="560"/>
      <c r="GTN29" s="767"/>
      <c r="GTO29" s="767"/>
      <c r="GTP29" s="767"/>
      <c r="GTQ29" s="767"/>
      <c r="GTR29" s="767"/>
      <c r="GTS29" s="559"/>
      <c r="GTT29" s="559"/>
      <c r="GTU29" s="560"/>
      <c r="GTV29" s="559"/>
      <c r="GTW29" s="559"/>
      <c r="GTX29" s="559"/>
      <c r="GTY29" s="560"/>
      <c r="GTZ29" s="560"/>
      <c r="GUA29" s="561"/>
      <c r="GUB29" s="560"/>
      <c r="GUC29" s="767"/>
      <c r="GUD29" s="767"/>
      <c r="GUE29" s="767"/>
      <c r="GUF29" s="767"/>
      <c r="GUG29" s="767"/>
      <c r="GUH29" s="559"/>
      <c r="GUI29" s="559"/>
      <c r="GUJ29" s="560"/>
      <c r="GUK29" s="559"/>
      <c r="GUL29" s="559"/>
      <c r="GUM29" s="559"/>
      <c r="GUN29" s="560"/>
      <c r="GUO29" s="560"/>
      <c r="GUP29" s="561"/>
      <c r="GUQ29" s="560"/>
      <c r="GUR29" s="767"/>
      <c r="GUS29" s="767"/>
      <c r="GUT29" s="767"/>
      <c r="GUU29" s="767"/>
      <c r="GUV29" s="767"/>
      <c r="GUW29" s="559"/>
      <c r="GUX29" s="559"/>
      <c r="GUY29" s="560"/>
      <c r="GUZ29" s="559"/>
      <c r="GVA29" s="559"/>
      <c r="GVB29" s="559"/>
      <c r="GVC29" s="560"/>
      <c r="GVD29" s="560"/>
      <c r="GVE29" s="561"/>
      <c r="GVF29" s="560"/>
      <c r="GVG29" s="767"/>
      <c r="GVH29" s="767"/>
      <c r="GVI29" s="767"/>
      <c r="GVJ29" s="767"/>
      <c r="GVK29" s="767"/>
      <c r="GVL29" s="559"/>
      <c r="GVM29" s="559"/>
      <c r="GVN29" s="560"/>
      <c r="GVO29" s="559"/>
      <c r="GVP29" s="559"/>
      <c r="GVQ29" s="559"/>
      <c r="GVR29" s="560"/>
      <c r="GVS29" s="560"/>
      <c r="GVT29" s="561"/>
      <c r="GVU29" s="560"/>
      <c r="GVV29" s="767"/>
      <c r="GVW29" s="767"/>
      <c r="GVX29" s="767"/>
      <c r="GVY29" s="767"/>
      <c r="GVZ29" s="767"/>
      <c r="GWA29" s="559"/>
      <c r="GWB29" s="559"/>
      <c r="GWC29" s="560"/>
      <c r="GWD29" s="559"/>
      <c r="GWE29" s="559"/>
      <c r="GWF29" s="559"/>
      <c r="GWG29" s="560"/>
      <c r="GWH29" s="560"/>
      <c r="GWI29" s="561"/>
      <c r="GWJ29" s="560"/>
      <c r="GWK29" s="767"/>
      <c r="GWL29" s="767"/>
      <c r="GWM29" s="767"/>
      <c r="GWN29" s="767"/>
      <c r="GWO29" s="767"/>
      <c r="GWP29" s="559"/>
      <c r="GWQ29" s="559"/>
      <c r="GWR29" s="560"/>
      <c r="GWS29" s="559"/>
      <c r="GWT29" s="559"/>
      <c r="GWU29" s="559"/>
      <c r="GWV29" s="560"/>
      <c r="GWW29" s="560"/>
      <c r="GWX29" s="561"/>
      <c r="GWY29" s="560"/>
      <c r="GWZ29" s="767"/>
      <c r="GXA29" s="767"/>
      <c r="GXB29" s="767"/>
      <c r="GXC29" s="767"/>
      <c r="GXD29" s="767"/>
      <c r="GXE29" s="559"/>
      <c r="GXF29" s="559"/>
      <c r="GXG29" s="560"/>
      <c r="GXH29" s="559"/>
      <c r="GXI29" s="559"/>
      <c r="GXJ29" s="559"/>
      <c r="GXK29" s="560"/>
      <c r="GXL29" s="560"/>
      <c r="GXM29" s="561"/>
      <c r="GXN29" s="560"/>
      <c r="GXO29" s="767"/>
      <c r="GXP29" s="767"/>
      <c r="GXQ29" s="767"/>
      <c r="GXR29" s="767"/>
      <c r="GXS29" s="767"/>
      <c r="GXT29" s="559"/>
      <c r="GXU29" s="559"/>
      <c r="GXV29" s="560"/>
      <c r="GXW29" s="559"/>
      <c r="GXX29" s="559"/>
      <c r="GXY29" s="559"/>
      <c r="GXZ29" s="560"/>
      <c r="GYA29" s="560"/>
      <c r="GYB29" s="561"/>
      <c r="GYC29" s="560"/>
      <c r="GYD29" s="767"/>
      <c r="GYE29" s="767"/>
      <c r="GYF29" s="767"/>
      <c r="GYG29" s="767"/>
      <c r="GYH29" s="767"/>
      <c r="GYI29" s="559"/>
      <c r="GYJ29" s="559"/>
      <c r="GYK29" s="560"/>
      <c r="GYL29" s="559"/>
      <c r="GYM29" s="559"/>
      <c r="GYN29" s="559"/>
      <c r="GYO29" s="560"/>
      <c r="GYP29" s="560"/>
      <c r="GYQ29" s="561"/>
      <c r="GYR29" s="560"/>
      <c r="GYS29" s="767"/>
      <c r="GYT29" s="767"/>
      <c r="GYU29" s="767"/>
      <c r="GYV29" s="767"/>
      <c r="GYW29" s="767"/>
      <c r="GYX29" s="559"/>
      <c r="GYY29" s="559"/>
      <c r="GYZ29" s="560"/>
      <c r="GZA29" s="559"/>
      <c r="GZB29" s="559"/>
      <c r="GZC29" s="559"/>
      <c r="GZD29" s="560"/>
      <c r="GZE29" s="560"/>
      <c r="GZF29" s="561"/>
      <c r="GZG29" s="560"/>
      <c r="GZH29" s="767"/>
      <c r="GZI29" s="767"/>
      <c r="GZJ29" s="767"/>
      <c r="GZK29" s="767"/>
      <c r="GZL29" s="767"/>
      <c r="GZM29" s="559"/>
      <c r="GZN29" s="559"/>
      <c r="GZO29" s="560"/>
      <c r="GZP29" s="559"/>
      <c r="GZQ29" s="559"/>
      <c r="GZR29" s="559"/>
      <c r="GZS29" s="560"/>
      <c r="GZT29" s="560"/>
      <c r="GZU29" s="561"/>
      <c r="GZV29" s="560"/>
      <c r="GZW29" s="767"/>
      <c r="GZX29" s="767"/>
      <c r="GZY29" s="767"/>
      <c r="GZZ29" s="767"/>
      <c r="HAA29" s="767"/>
      <c r="HAB29" s="559"/>
      <c r="HAC29" s="559"/>
      <c r="HAD29" s="560"/>
      <c r="HAE29" s="559"/>
      <c r="HAF29" s="559"/>
      <c r="HAG29" s="559"/>
      <c r="HAH29" s="560"/>
      <c r="HAI29" s="560"/>
      <c r="HAJ29" s="561"/>
      <c r="HAK29" s="560"/>
      <c r="HAL29" s="767"/>
      <c r="HAM29" s="767"/>
      <c r="HAN29" s="767"/>
      <c r="HAO29" s="767"/>
      <c r="HAP29" s="767"/>
      <c r="HAQ29" s="559"/>
      <c r="HAR29" s="559"/>
      <c r="HAS29" s="560"/>
      <c r="HAT29" s="559"/>
      <c r="HAU29" s="559"/>
      <c r="HAV29" s="559"/>
      <c r="HAW29" s="560"/>
      <c r="HAX29" s="560"/>
      <c r="HAY29" s="561"/>
      <c r="HAZ29" s="560"/>
      <c r="HBA29" s="767"/>
      <c r="HBB29" s="767"/>
      <c r="HBC29" s="767"/>
      <c r="HBD29" s="767"/>
      <c r="HBE29" s="767"/>
      <c r="HBF29" s="559"/>
      <c r="HBG29" s="559"/>
      <c r="HBH29" s="560"/>
      <c r="HBI29" s="559"/>
      <c r="HBJ29" s="559"/>
      <c r="HBK29" s="559"/>
      <c r="HBL29" s="560"/>
      <c r="HBM29" s="560"/>
      <c r="HBN29" s="561"/>
      <c r="HBO29" s="560"/>
      <c r="HBP29" s="767"/>
      <c r="HBQ29" s="767"/>
      <c r="HBR29" s="767"/>
      <c r="HBS29" s="767"/>
      <c r="HBT29" s="767"/>
      <c r="HBU29" s="559"/>
      <c r="HBV29" s="559"/>
      <c r="HBW29" s="560"/>
      <c r="HBX29" s="559"/>
      <c r="HBY29" s="559"/>
      <c r="HBZ29" s="559"/>
      <c r="HCA29" s="560"/>
      <c r="HCB29" s="560"/>
      <c r="HCC29" s="561"/>
      <c r="HCD29" s="560"/>
      <c r="HCE29" s="767"/>
      <c r="HCF29" s="767"/>
      <c r="HCG29" s="767"/>
      <c r="HCH29" s="767"/>
      <c r="HCI29" s="767"/>
      <c r="HCJ29" s="559"/>
      <c r="HCK29" s="559"/>
      <c r="HCL29" s="560"/>
      <c r="HCM29" s="559"/>
      <c r="HCN29" s="559"/>
      <c r="HCO29" s="559"/>
      <c r="HCP29" s="560"/>
      <c r="HCQ29" s="560"/>
      <c r="HCR29" s="561"/>
      <c r="HCS29" s="560"/>
      <c r="HCT29" s="767"/>
      <c r="HCU29" s="767"/>
      <c r="HCV29" s="767"/>
      <c r="HCW29" s="767"/>
      <c r="HCX29" s="767"/>
      <c r="HCY29" s="559"/>
      <c r="HCZ29" s="559"/>
      <c r="HDA29" s="560"/>
      <c r="HDB29" s="559"/>
      <c r="HDC29" s="559"/>
      <c r="HDD29" s="559"/>
      <c r="HDE29" s="560"/>
      <c r="HDF29" s="560"/>
      <c r="HDG29" s="561"/>
      <c r="HDH29" s="560"/>
      <c r="HDI29" s="767"/>
      <c r="HDJ29" s="767"/>
      <c r="HDK29" s="767"/>
      <c r="HDL29" s="767"/>
      <c r="HDM29" s="767"/>
      <c r="HDN29" s="559"/>
      <c r="HDO29" s="559"/>
      <c r="HDP29" s="560"/>
      <c r="HDQ29" s="559"/>
      <c r="HDR29" s="559"/>
      <c r="HDS29" s="559"/>
      <c r="HDT29" s="560"/>
      <c r="HDU29" s="560"/>
      <c r="HDV29" s="561"/>
      <c r="HDW29" s="560"/>
      <c r="HDX29" s="767"/>
      <c r="HDY29" s="767"/>
      <c r="HDZ29" s="767"/>
      <c r="HEA29" s="767"/>
      <c r="HEB29" s="767"/>
      <c r="HEC29" s="559"/>
      <c r="HED29" s="559"/>
      <c r="HEE29" s="560"/>
      <c r="HEF29" s="559"/>
      <c r="HEG29" s="559"/>
      <c r="HEH29" s="559"/>
      <c r="HEI29" s="560"/>
      <c r="HEJ29" s="560"/>
      <c r="HEK29" s="561"/>
      <c r="HEL29" s="560"/>
      <c r="HEM29" s="767"/>
      <c r="HEN29" s="767"/>
      <c r="HEO29" s="767"/>
      <c r="HEP29" s="767"/>
      <c r="HEQ29" s="767"/>
      <c r="HER29" s="559"/>
      <c r="HES29" s="559"/>
      <c r="HET29" s="560"/>
      <c r="HEU29" s="559"/>
      <c r="HEV29" s="559"/>
      <c r="HEW29" s="559"/>
      <c r="HEX29" s="560"/>
      <c r="HEY29" s="560"/>
      <c r="HEZ29" s="561"/>
      <c r="HFA29" s="560"/>
      <c r="HFB29" s="767"/>
      <c r="HFC29" s="767"/>
      <c r="HFD29" s="767"/>
      <c r="HFE29" s="767"/>
      <c r="HFF29" s="767"/>
      <c r="HFG29" s="559"/>
      <c r="HFH29" s="559"/>
      <c r="HFI29" s="560"/>
      <c r="HFJ29" s="559"/>
      <c r="HFK29" s="559"/>
      <c r="HFL29" s="559"/>
      <c r="HFM29" s="560"/>
      <c r="HFN29" s="560"/>
      <c r="HFO29" s="561"/>
      <c r="HFP29" s="560"/>
      <c r="HFQ29" s="767"/>
      <c r="HFR29" s="767"/>
      <c r="HFS29" s="767"/>
      <c r="HFT29" s="767"/>
      <c r="HFU29" s="767"/>
      <c r="HFV29" s="559"/>
      <c r="HFW29" s="559"/>
      <c r="HFX29" s="560"/>
      <c r="HFY29" s="559"/>
      <c r="HFZ29" s="559"/>
      <c r="HGA29" s="559"/>
      <c r="HGB29" s="560"/>
      <c r="HGC29" s="560"/>
      <c r="HGD29" s="561"/>
      <c r="HGE29" s="560"/>
      <c r="HGF29" s="767"/>
      <c r="HGG29" s="767"/>
      <c r="HGH29" s="767"/>
      <c r="HGI29" s="767"/>
      <c r="HGJ29" s="767"/>
      <c r="HGK29" s="559"/>
      <c r="HGL29" s="559"/>
      <c r="HGM29" s="560"/>
      <c r="HGN29" s="559"/>
      <c r="HGO29" s="559"/>
      <c r="HGP29" s="559"/>
      <c r="HGQ29" s="560"/>
      <c r="HGR29" s="560"/>
      <c r="HGS29" s="561"/>
      <c r="HGT29" s="560"/>
      <c r="HGU29" s="767"/>
      <c r="HGV29" s="767"/>
      <c r="HGW29" s="767"/>
      <c r="HGX29" s="767"/>
      <c r="HGY29" s="767"/>
      <c r="HGZ29" s="559"/>
      <c r="HHA29" s="559"/>
      <c r="HHB29" s="560"/>
      <c r="HHC29" s="559"/>
      <c r="HHD29" s="559"/>
      <c r="HHE29" s="559"/>
      <c r="HHF29" s="560"/>
      <c r="HHG29" s="560"/>
      <c r="HHH29" s="561"/>
      <c r="HHI29" s="560"/>
      <c r="HHJ29" s="767"/>
      <c r="HHK29" s="767"/>
      <c r="HHL29" s="767"/>
      <c r="HHM29" s="767"/>
      <c r="HHN29" s="767"/>
      <c r="HHO29" s="559"/>
      <c r="HHP29" s="559"/>
      <c r="HHQ29" s="560"/>
      <c r="HHR29" s="559"/>
      <c r="HHS29" s="559"/>
      <c r="HHT29" s="559"/>
      <c r="HHU29" s="560"/>
      <c r="HHV29" s="560"/>
      <c r="HHW29" s="561"/>
      <c r="HHX29" s="560"/>
      <c r="HHY29" s="767"/>
      <c r="HHZ29" s="767"/>
      <c r="HIA29" s="767"/>
      <c r="HIB29" s="767"/>
      <c r="HIC29" s="767"/>
      <c r="HID29" s="559"/>
      <c r="HIE29" s="559"/>
      <c r="HIF29" s="560"/>
      <c r="HIG29" s="559"/>
      <c r="HIH29" s="559"/>
      <c r="HII29" s="559"/>
      <c r="HIJ29" s="560"/>
      <c r="HIK29" s="560"/>
      <c r="HIL29" s="561"/>
      <c r="HIM29" s="560"/>
      <c r="HIN29" s="767"/>
      <c r="HIO29" s="767"/>
      <c r="HIP29" s="767"/>
      <c r="HIQ29" s="767"/>
      <c r="HIR29" s="767"/>
      <c r="HIS29" s="559"/>
      <c r="HIT29" s="559"/>
      <c r="HIU29" s="560"/>
      <c r="HIV29" s="559"/>
      <c r="HIW29" s="559"/>
      <c r="HIX29" s="559"/>
      <c r="HIY29" s="560"/>
      <c r="HIZ29" s="560"/>
      <c r="HJA29" s="561"/>
      <c r="HJB29" s="560"/>
      <c r="HJC29" s="767"/>
      <c r="HJD29" s="767"/>
      <c r="HJE29" s="767"/>
      <c r="HJF29" s="767"/>
      <c r="HJG29" s="767"/>
      <c r="HJH29" s="559"/>
      <c r="HJI29" s="559"/>
      <c r="HJJ29" s="560"/>
      <c r="HJK29" s="559"/>
      <c r="HJL29" s="559"/>
      <c r="HJM29" s="559"/>
      <c r="HJN29" s="560"/>
      <c r="HJO29" s="560"/>
      <c r="HJP29" s="561"/>
      <c r="HJQ29" s="560"/>
      <c r="HJR29" s="767"/>
      <c r="HJS29" s="767"/>
      <c r="HJT29" s="767"/>
      <c r="HJU29" s="767"/>
      <c r="HJV29" s="767"/>
      <c r="HJW29" s="559"/>
      <c r="HJX29" s="559"/>
      <c r="HJY29" s="560"/>
      <c r="HJZ29" s="559"/>
      <c r="HKA29" s="559"/>
      <c r="HKB29" s="559"/>
      <c r="HKC29" s="560"/>
      <c r="HKD29" s="560"/>
      <c r="HKE29" s="561"/>
      <c r="HKF29" s="560"/>
      <c r="HKG29" s="767"/>
      <c r="HKH29" s="767"/>
      <c r="HKI29" s="767"/>
      <c r="HKJ29" s="767"/>
      <c r="HKK29" s="767"/>
      <c r="HKL29" s="559"/>
      <c r="HKM29" s="559"/>
      <c r="HKN29" s="560"/>
      <c r="HKO29" s="559"/>
      <c r="HKP29" s="559"/>
      <c r="HKQ29" s="559"/>
      <c r="HKR29" s="560"/>
      <c r="HKS29" s="560"/>
      <c r="HKT29" s="561"/>
      <c r="HKU29" s="560"/>
      <c r="HKV29" s="767"/>
      <c r="HKW29" s="767"/>
      <c r="HKX29" s="767"/>
      <c r="HKY29" s="767"/>
      <c r="HKZ29" s="767"/>
      <c r="HLA29" s="559"/>
      <c r="HLB29" s="559"/>
      <c r="HLC29" s="560"/>
      <c r="HLD29" s="559"/>
      <c r="HLE29" s="559"/>
      <c r="HLF29" s="559"/>
      <c r="HLG29" s="560"/>
      <c r="HLH29" s="560"/>
      <c r="HLI29" s="561"/>
      <c r="HLJ29" s="560"/>
      <c r="HLK29" s="767"/>
      <c r="HLL29" s="767"/>
      <c r="HLM29" s="767"/>
      <c r="HLN29" s="767"/>
      <c r="HLO29" s="767"/>
      <c r="HLP29" s="559"/>
      <c r="HLQ29" s="559"/>
      <c r="HLR29" s="560"/>
      <c r="HLS29" s="559"/>
      <c r="HLT29" s="559"/>
      <c r="HLU29" s="559"/>
      <c r="HLV29" s="560"/>
      <c r="HLW29" s="560"/>
      <c r="HLX29" s="561"/>
      <c r="HLY29" s="560"/>
      <c r="HLZ29" s="767"/>
      <c r="HMA29" s="767"/>
      <c r="HMB29" s="767"/>
      <c r="HMC29" s="767"/>
      <c r="HMD29" s="767"/>
      <c r="HME29" s="559"/>
      <c r="HMF29" s="559"/>
      <c r="HMG29" s="560"/>
      <c r="HMH29" s="559"/>
      <c r="HMI29" s="559"/>
      <c r="HMJ29" s="559"/>
      <c r="HMK29" s="560"/>
      <c r="HML29" s="560"/>
      <c r="HMM29" s="561"/>
      <c r="HMN29" s="560"/>
      <c r="HMO29" s="767"/>
      <c r="HMP29" s="767"/>
      <c r="HMQ29" s="767"/>
      <c r="HMR29" s="767"/>
      <c r="HMS29" s="767"/>
      <c r="HMT29" s="559"/>
      <c r="HMU29" s="559"/>
      <c r="HMV29" s="560"/>
      <c r="HMW29" s="559"/>
      <c r="HMX29" s="559"/>
      <c r="HMY29" s="559"/>
      <c r="HMZ29" s="560"/>
      <c r="HNA29" s="560"/>
      <c r="HNB29" s="561"/>
      <c r="HNC29" s="560"/>
      <c r="HND29" s="767"/>
      <c r="HNE29" s="767"/>
      <c r="HNF29" s="767"/>
      <c r="HNG29" s="767"/>
      <c r="HNH29" s="767"/>
      <c r="HNI29" s="559"/>
      <c r="HNJ29" s="559"/>
      <c r="HNK29" s="560"/>
      <c r="HNL29" s="559"/>
      <c r="HNM29" s="559"/>
      <c r="HNN29" s="559"/>
      <c r="HNO29" s="560"/>
      <c r="HNP29" s="560"/>
      <c r="HNQ29" s="561"/>
      <c r="HNR29" s="560"/>
      <c r="HNS29" s="767"/>
      <c r="HNT29" s="767"/>
      <c r="HNU29" s="767"/>
      <c r="HNV29" s="767"/>
      <c r="HNW29" s="767"/>
      <c r="HNX29" s="559"/>
      <c r="HNY29" s="559"/>
      <c r="HNZ29" s="560"/>
      <c r="HOA29" s="559"/>
      <c r="HOB29" s="559"/>
      <c r="HOC29" s="559"/>
      <c r="HOD29" s="560"/>
      <c r="HOE29" s="560"/>
      <c r="HOF29" s="561"/>
      <c r="HOG29" s="560"/>
      <c r="HOH29" s="767"/>
      <c r="HOI29" s="767"/>
      <c r="HOJ29" s="767"/>
      <c r="HOK29" s="767"/>
      <c r="HOL29" s="767"/>
      <c r="HOM29" s="559"/>
      <c r="HON29" s="559"/>
      <c r="HOO29" s="560"/>
      <c r="HOP29" s="559"/>
      <c r="HOQ29" s="559"/>
      <c r="HOR29" s="559"/>
      <c r="HOS29" s="560"/>
      <c r="HOT29" s="560"/>
      <c r="HOU29" s="561"/>
      <c r="HOV29" s="560"/>
      <c r="HOW29" s="767"/>
      <c r="HOX29" s="767"/>
      <c r="HOY29" s="767"/>
      <c r="HOZ29" s="767"/>
      <c r="HPA29" s="767"/>
      <c r="HPB29" s="559"/>
      <c r="HPC29" s="559"/>
      <c r="HPD29" s="560"/>
      <c r="HPE29" s="559"/>
      <c r="HPF29" s="559"/>
      <c r="HPG29" s="559"/>
      <c r="HPH29" s="560"/>
      <c r="HPI29" s="560"/>
      <c r="HPJ29" s="561"/>
      <c r="HPK29" s="560"/>
      <c r="HPL29" s="767"/>
      <c r="HPM29" s="767"/>
      <c r="HPN29" s="767"/>
      <c r="HPO29" s="767"/>
      <c r="HPP29" s="767"/>
      <c r="HPQ29" s="559"/>
      <c r="HPR29" s="559"/>
      <c r="HPS29" s="560"/>
      <c r="HPT29" s="559"/>
      <c r="HPU29" s="559"/>
      <c r="HPV29" s="559"/>
      <c r="HPW29" s="560"/>
      <c r="HPX29" s="560"/>
      <c r="HPY29" s="561"/>
      <c r="HPZ29" s="560"/>
      <c r="HQA29" s="767"/>
      <c r="HQB29" s="767"/>
      <c r="HQC29" s="767"/>
      <c r="HQD29" s="767"/>
      <c r="HQE29" s="767"/>
      <c r="HQF29" s="559"/>
      <c r="HQG29" s="559"/>
      <c r="HQH29" s="560"/>
      <c r="HQI29" s="559"/>
      <c r="HQJ29" s="559"/>
      <c r="HQK29" s="559"/>
      <c r="HQL29" s="560"/>
      <c r="HQM29" s="560"/>
      <c r="HQN29" s="561"/>
      <c r="HQO29" s="560"/>
      <c r="HQP29" s="767"/>
      <c r="HQQ29" s="767"/>
      <c r="HQR29" s="767"/>
      <c r="HQS29" s="767"/>
      <c r="HQT29" s="767"/>
      <c r="HQU29" s="559"/>
      <c r="HQV29" s="559"/>
      <c r="HQW29" s="560"/>
      <c r="HQX29" s="559"/>
      <c r="HQY29" s="559"/>
      <c r="HQZ29" s="559"/>
      <c r="HRA29" s="560"/>
      <c r="HRB29" s="560"/>
      <c r="HRC29" s="561"/>
      <c r="HRD29" s="560"/>
      <c r="HRE29" s="767"/>
      <c r="HRF29" s="767"/>
      <c r="HRG29" s="767"/>
      <c r="HRH29" s="767"/>
      <c r="HRI29" s="767"/>
      <c r="HRJ29" s="559"/>
      <c r="HRK29" s="559"/>
      <c r="HRL29" s="560"/>
      <c r="HRM29" s="559"/>
      <c r="HRN29" s="559"/>
      <c r="HRO29" s="559"/>
      <c r="HRP29" s="560"/>
      <c r="HRQ29" s="560"/>
      <c r="HRR29" s="561"/>
      <c r="HRS29" s="560"/>
      <c r="HRT29" s="767"/>
      <c r="HRU29" s="767"/>
      <c r="HRV29" s="767"/>
      <c r="HRW29" s="767"/>
      <c r="HRX29" s="767"/>
      <c r="HRY29" s="559"/>
      <c r="HRZ29" s="559"/>
      <c r="HSA29" s="560"/>
      <c r="HSB29" s="559"/>
      <c r="HSC29" s="559"/>
      <c r="HSD29" s="559"/>
      <c r="HSE29" s="560"/>
      <c r="HSF29" s="560"/>
      <c r="HSG29" s="561"/>
      <c r="HSH29" s="560"/>
      <c r="HSI29" s="767"/>
      <c r="HSJ29" s="767"/>
      <c r="HSK29" s="767"/>
      <c r="HSL29" s="767"/>
      <c r="HSM29" s="767"/>
      <c r="HSN29" s="559"/>
      <c r="HSO29" s="559"/>
      <c r="HSP29" s="560"/>
      <c r="HSQ29" s="559"/>
      <c r="HSR29" s="559"/>
      <c r="HSS29" s="559"/>
      <c r="HST29" s="560"/>
      <c r="HSU29" s="560"/>
      <c r="HSV29" s="561"/>
      <c r="HSW29" s="560"/>
      <c r="HSX29" s="767"/>
      <c r="HSY29" s="767"/>
      <c r="HSZ29" s="767"/>
      <c r="HTA29" s="767"/>
      <c r="HTB29" s="767"/>
      <c r="HTC29" s="559"/>
      <c r="HTD29" s="559"/>
      <c r="HTE29" s="560"/>
      <c r="HTF29" s="559"/>
      <c r="HTG29" s="559"/>
      <c r="HTH29" s="559"/>
      <c r="HTI29" s="560"/>
      <c r="HTJ29" s="560"/>
      <c r="HTK29" s="561"/>
      <c r="HTL29" s="560"/>
      <c r="HTM29" s="767"/>
      <c r="HTN29" s="767"/>
      <c r="HTO29" s="767"/>
      <c r="HTP29" s="767"/>
      <c r="HTQ29" s="767"/>
      <c r="HTR29" s="559"/>
      <c r="HTS29" s="559"/>
      <c r="HTT29" s="560"/>
      <c r="HTU29" s="559"/>
      <c r="HTV29" s="559"/>
      <c r="HTW29" s="559"/>
      <c r="HTX29" s="560"/>
      <c r="HTY29" s="560"/>
      <c r="HTZ29" s="561"/>
      <c r="HUA29" s="560"/>
      <c r="HUB29" s="767"/>
      <c r="HUC29" s="767"/>
      <c r="HUD29" s="767"/>
      <c r="HUE29" s="767"/>
      <c r="HUF29" s="767"/>
      <c r="HUG29" s="559"/>
      <c r="HUH29" s="559"/>
      <c r="HUI29" s="560"/>
      <c r="HUJ29" s="559"/>
      <c r="HUK29" s="559"/>
      <c r="HUL29" s="559"/>
      <c r="HUM29" s="560"/>
      <c r="HUN29" s="560"/>
      <c r="HUO29" s="561"/>
      <c r="HUP29" s="560"/>
      <c r="HUQ29" s="767"/>
      <c r="HUR29" s="767"/>
      <c r="HUS29" s="767"/>
      <c r="HUT29" s="767"/>
      <c r="HUU29" s="767"/>
      <c r="HUV29" s="559"/>
      <c r="HUW29" s="559"/>
      <c r="HUX29" s="560"/>
      <c r="HUY29" s="559"/>
      <c r="HUZ29" s="559"/>
      <c r="HVA29" s="559"/>
      <c r="HVB29" s="560"/>
      <c r="HVC29" s="560"/>
      <c r="HVD29" s="561"/>
      <c r="HVE29" s="560"/>
      <c r="HVF29" s="767"/>
      <c r="HVG29" s="767"/>
      <c r="HVH29" s="767"/>
      <c r="HVI29" s="767"/>
      <c r="HVJ29" s="767"/>
      <c r="HVK29" s="559"/>
      <c r="HVL29" s="559"/>
      <c r="HVM29" s="560"/>
      <c r="HVN29" s="559"/>
      <c r="HVO29" s="559"/>
      <c r="HVP29" s="559"/>
      <c r="HVQ29" s="560"/>
      <c r="HVR29" s="560"/>
      <c r="HVS29" s="561"/>
      <c r="HVT29" s="560"/>
      <c r="HVU29" s="767"/>
      <c r="HVV29" s="767"/>
      <c r="HVW29" s="767"/>
      <c r="HVX29" s="767"/>
      <c r="HVY29" s="767"/>
      <c r="HVZ29" s="559"/>
      <c r="HWA29" s="559"/>
      <c r="HWB29" s="560"/>
      <c r="HWC29" s="559"/>
      <c r="HWD29" s="559"/>
      <c r="HWE29" s="559"/>
      <c r="HWF29" s="560"/>
      <c r="HWG29" s="560"/>
      <c r="HWH29" s="561"/>
      <c r="HWI29" s="560"/>
      <c r="HWJ29" s="767"/>
      <c r="HWK29" s="767"/>
      <c r="HWL29" s="767"/>
      <c r="HWM29" s="767"/>
      <c r="HWN29" s="767"/>
      <c r="HWO29" s="559"/>
      <c r="HWP29" s="559"/>
      <c r="HWQ29" s="560"/>
      <c r="HWR29" s="559"/>
      <c r="HWS29" s="559"/>
      <c r="HWT29" s="559"/>
      <c r="HWU29" s="560"/>
      <c r="HWV29" s="560"/>
      <c r="HWW29" s="561"/>
      <c r="HWX29" s="560"/>
      <c r="HWY29" s="767"/>
      <c r="HWZ29" s="767"/>
      <c r="HXA29" s="767"/>
      <c r="HXB29" s="767"/>
      <c r="HXC29" s="767"/>
      <c r="HXD29" s="559"/>
      <c r="HXE29" s="559"/>
      <c r="HXF29" s="560"/>
      <c r="HXG29" s="559"/>
      <c r="HXH29" s="559"/>
      <c r="HXI29" s="559"/>
      <c r="HXJ29" s="560"/>
      <c r="HXK29" s="560"/>
      <c r="HXL29" s="561"/>
      <c r="HXM29" s="560"/>
      <c r="HXN29" s="767"/>
      <c r="HXO29" s="767"/>
      <c r="HXP29" s="767"/>
      <c r="HXQ29" s="767"/>
      <c r="HXR29" s="767"/>
      <c r="HXS29" s="559"/>
      <c r="HXT29" s="559"/>
      <c r="HXU29" s="560"/>
      <c r="HXV29" s="559"/>
      <c r="HXW29" s="559"/>
      <c r="HXX29" s="559"/>
      <c r="HXY29" s="560"/>
      <c r="HXZ29" s="560"/>
      <c r="HYA29" s="561"/>
      <c r="HYB29" s="560"/>
      <c r="HYC29" s="767"/>
      <c r="HYD29" s="767"/>
      <c r="HYE29" s="767"/>
      <c r="HYF29" s="767"/>
      <c r="HYG29" s="767"/>
      <c r="HYH29" s="559"/>
      <c r="HYI29" s="559"/>
      <c r="HYJ29" s="560"/>
      <c r="HYK29" s="559"/>
      <c r="HYL29" s="559"/>
      <c r="HYM29" s="559"/>
      <c r="HYN29" s="560"/>
      <c r="HYO29" s="560"/>
      <c r="HYP29" s="561"/>
      <c r="HYQ29" s="560"/>
      <c r="HYR29" s="767"/>
      <c r="HYS29" s="767"/>
      <c r="HYT29" s="767"/>
      <c r="HYU29" s="767"/>
      <c r="HYV29" s="767"/>
      <c r="HYW29" s="559"/>
      <c r="HYX29" s="559"/>
      <c r="HYY29" s="560"/>
      <c r="HYZ29" s="559"/>
      <c r="HZA29" s="559"/>
      <c r="HZB29" s="559"/>
      <c r="HZC29" s="560"/>
      <c r="HZD29" s="560"/>
      <c r="HZE29" s="561"/>
      <c r="HZF29" s="560"/>
      <c r="HZG29" s="767"/>
      <c r="HZH29" s="767"/>
      <c r="HZI29" s="767"/>
      <c r="HZJ29" s="767"/>
      <c r="HZK29" s="767"/>
      <c r="HZL29" s="559"/>
      <c r="HZM29" s="559"/>
      <c r="HZN29" s="560"/>
      <c r="HZO29" s="559"/>
      <c r="HZP29" s="559"/>
      <c r="HZQ29" s="559"/>
      <c r="HZR29" s="560"/>
      <c r="HZS29" s="560"/>
      <c r="HZT29" s="561"/>
      <c r="HZU29" s="560"/>
      <c r="HZV29" s="767"/>
      <c r="HZW29" s="767"/>
      <c r="HZX29" s="767"/>
      <c r="HZY29" s="767"/>
      <c r="HZZ29" s="767"/>
      <c r="IAA29" s="559"/>
      <c r="IAB29" s="559"/>
      <c r="IAC29" s="560"/>
      <c r="IAD29" s="559"/>
      <c r="IAE29" s="559"/>
      <c r="IAF29" s="559"/>
      <c r="IAG29" s="560"/>
      <c r="IAH29" s="560"/>
      <c r="IAI29" s="561"/>
      <c r="IAJ29" s="560"/>
      <c r="IAK29" s="767"/>
      <c r="IAL29" s="767"/>
      <c r="IAM29" s="767"/>
      <c r="IAN29" s="767"/>
      <c r="IAO29" s="767"/>
      <c r="IAP29" s="559"/>
      <c r="IAQ29" s="559"/>
      <c r="IAR29" s="560"/>
      <c r="IAS29" s="559"/>
      <c r="IAT29" s="559"/>
      <c r="IAU29" s="559"/>
      <c r="IAV29" s="560"/>
      <c r="IAW29" s="560"/>
      <c r="IAX29" s="561"/>
      <c r="IAY29" s="560"/>
      <c r="IAZ29" s="767"/>
      <c r="IBA29" s="767"/>
      <c r="IBB29" s="767"/>
      <c r="IBC29" s="767"/>
      <c r="IBD29" s="767"/>
      <c r="IBE29" s="559"/>
      <c r="IBF29" s="559"/>
      <c r="IBG29" s="560"/>
      <c r="IBH29" s="559"/>
      <c r="IBI29" s="559"/>
      <c r="IBJ29" s="559"/>
      <c r="IBK29" s="560"/>
      <c r="IBL29" s="560"/>
      <c r="IBM29" s="561"/>
      <c r="IBN29" s="560"/>
      <c r="IBO29" s="767"/>
      <c r="IBP29" s="767"/>
      <c r="IBQ29" s="767"/>
      <c r="IBR29" s="767"/>
      <c r="IBS29" s="767"/>
      <c r="IBT29" s="559"/>
      <c r="IBU29" s="559"/>
      <c r="IBV29" s="560"/>
      <c r="IBW29" s="559"/>
      <c r="IBX29" s="559"/>
      <c r="IBY29" s="559"/>
      <c r="IBZ29" s="560"/>
      <c r="ICA29" s="560"/>
      <c r="ICB29" s="561"/>
      <c r="ICC29" s="560"/>
      <c r="ICD29" s="767"/>
      <c r="ICE29" s="767"/>
      <c r="ICF29" s="767"/>
      <c r="ICG29" s="767"/>
      <c r="ICH29" s="767"/>
      <c r="ICI29" s="559"/>
      <c r="ICJ29" s="559"/>
      <c r="ICK29" s="560"/>
      <c r="ICL29" s="559"/>
      <c r="ICM29" s="559"/>
      <c r="ICN29" s="559"/>
      <c r="ICO29" s="560"/>
      <c r="ICP29" s="560"/>
      <c r="ICQ29" s="561"/>
      <c r="ICR29" s="560"/>
      <c r="ICS29" s="767"/>
      <c r="ICT29" s="767"/>
      <c r="ICU29" s="767"/>
      <c r="ICV29" s="767"/>
      <c r="ICW29" s="767"/>
      <c r="ICX29" s="559"/>
      <c r="ICY29" s="559"/>
      <c r="ICZ29" s="560"/>
      <c r="IDA29" s="559"/>
      <c r="IDB29" s="559"/>
      <c r="IDC29" s="559"/>
      <c r="IDD29" s="560"/>
      <c r="IDE29" s="560"/>
      <c r="IDF29" s="561"/>
      <c r="IDG29" s="560"/>
      <c r="IDH29" s="767"/>
      <c r="IDI29" s="767"/>
      <c r="IDJ29" s="767"/>
      <c r="IDK29" s="767"/>
      <c r="IDL29" s="767"/>
      <c r="IDM29" s="559"/>
      <c r="IDN29" s="559"/>
      <c r="IDO29" s="560"/>
      <c r="IDP29" s="559"/>
      <c r="IDQ29" s="559"/>
      <c r="IDR29" s="559"/>
      <c r="IDS29" s="560"/>
      <c r="IDT29" s="560"/>
      <c r="IDU29" s="561"/>
      <c r="IDV29" s="560"/>
      <c r="IDW29" s="767"/>
      <c r="IDX29" s="767"/>
      <c r="IDY29" s="767"/>
      <c r="IDZ29" s="767"/>
      <c r="IEA29" s="767"/>
      <c r="IEB29" s="559"/>
      <c r="IEC29" s="559"/>
      <c r="IED29" s="560"/>
      <c r="IEE29" s="559"/>
      <c r="IEF29" s="559"/>
      <c r="IEG29" s="559"/>
      <c r="IEH29" s="560"/>
      <c r="IEI29" s="560"/>
      <c r="IEJ29" s="561"/>
      <c r="IEK29" s="560"/>
      <c r="IEL29" s="767"/>
      <c r="IEM29" s="767"/>
      <c r="IEN29" s="767"/>
      <c r="IEO29" s="767"/>
      <c r="IEP29" s="767"/>
      <c r="IEQ29" s="559"/>
      <c r="IER29" s="559"/>
      <c r="IES29" s="560"/>
      <c r="IET29" s="559"/>
      <c r="IEU29" s="559"/>
      <c r="IEV29" s="559"/>
      <c r="IEW29" s="560"/>
      <c r="IEX29" s="560"/>
      <c r="IEY29" s="561"/>
      <c r="IEZ29" s="560"/>
      <c r="IFA29" s="767"/>
      <c r="IFB29" s="767"/>
      <c r="IFC29" s="767"/>
      <c r="IFD29" s="767"/>
      <c r="IFE29" s="767"/>
      <c r="IFF29" s="559"/>
      <c r="IFG29" s="559"/>
      <c r="IFH29" s="560"/>
      <c r="IFI29" s="559"/>
      <c r="IFJ29" s="559"/>
      <c r="IFK29" s="559"/>
      <c r="IFL29" s="560"/>
      <c r="IFM29" s="560"/>
      <c r="IFN29" s="561"/>
      <c r="IFO29" s="560"/>
      <c r="IFP29" s="767"/>
      <c r="IFQ29" s="767"/>
      <c r="IFR29" s="767"/>
      <c r="IFS29" s="767"/>
      <c r="IFT29" s="767"/>
      <c r="IFU29" s="559"/>
      <c r="IFV29" s="559"/>
      <c r="IFW29" s="560"/>
      <c r="IFX29" s="559"/>
      <c r="IFY29" s="559"/>
      <c r="IFZ29" s="559"/>
      <c r="IGA29" s="560"/>
      <c r="IGB29" s="560"/>
      <c r="IGC29" s="561"/>
      <c r="IGD29" s="560"/>
      <c r="IGE29" s="767"/>
      <c r="IGF29" s="767"/>
      <c r="IGG29" s="767"/>
      <c r="IGH29" s="767"/>
      <c r="IGI29" s="767"/>
      <c r="IGJ29" s="559"/>
      <c r="IGK29" s="559"/>
      <c r="IGL29" s="560"/>
      <c r="IGM29" s="559"/>
      <c r="IGN29" s="559"/>
      <c r="IGO29" s="559"/>
      <c r="IGP29" s="560"/>
      <c r="IGQ29" s="560"/>
      <c r="IGR29" s="561"/>
      <c r="IGS29" s="560"/>
      <c r="IGT29" s="767"/>
      <c r="IGU29" s="767"/>
      <c r="IGV29" s="767"/>
      <c r="IGW29" s="767"/>
      <c r="IGX29" s="767"/>
      <c r="IGY29" s="559"/>
      <c r="IGZ29" s="559"/>
      <c r="IHA29" s="560"/>
      <c r="IHB29" s="559"/>
      <c r="IHC29" s="559"/>
      <c r="IHD29" s="559"/>
      <c r="IHE29" s="560"/>
      <c r="IHF29" s="560"/>
      <c r="IHG29" s="561"/>
      <c r="IHH29" s="560"/>
      <c r="IHI29" s="767"/>
      <c r="IHJ29" s="767"/>
      <c r="IHK29" s="767"/>
      <c r="IHL29" s="767"/>
      <c r="IHM29" s="767"/>
      <c r="IHN29" s="559"/>
      <c r="IHO29" s="559"/>
      <c r="IHP29" s="560"/>
      <c r="IHQ29" s="559"/>
      <c r="IHR29" s="559"/>
      <c r="IHS29" s="559"/>
      <c r="IHT29" s="560"/>
      <c r="IHU29" s="560"/>
      <c r="IHV29" s="561"/>
      <c r="IHW29" s="560"/>
      <c r="IHX29" s="767"/>
      <c r="IHY29" s="767"/>
      <c r="IHZ29" s="767"/>
      <c r="IIA29" s="767"/>
      <c r="IIB29" s="767"/>
      <c r="IIC29" s="559"/>
      <c r="IID29" s="559"/>
      <c r="IIE29" s="560"/>
      <c r="IIF29" s="559"/>
      <c r="IIG29" s="559"/>
      <c r="IIH29" s="559"/>
      <c r="III29" s="560"/>
      <c r="IIJ29" s="560"/>
      <c r="IIK29" s="561"/>
      <c r="IIL29" s="560"/>
      <c r="IIM29" s="767"/>
      <c r="IIN29" s="767"/>
      <c r="IIO29" s="767"/>
      <c r="IIP29" s="767"/>
      <c r="IIQ29" s="767"/>
      <c r="IIR29" s="559"/>
      <c r="IIS29" s="559"/>
      <c r="IIT29" s="560"/>
      <c r="IIU29" s="559"/>
      <c r="IIV29" s="559"/>
      <c r="IIW29" s="559"/>
      <c r="IIX29" s="560"/>
      <c r="IIY29" s="560"/>
      <c r="IIZ29" s="561"/>
      <c r="IJA29" s="560"/>
      <c r="IJB29" s="767"/>
      <c r="IJC29" s="767"/>
      <c r="IJD29" s="767"/>
      <c r="IJE29" s="767"/>
      <c r="IJF29" s="767"/>
      <c r="IJG29" s="559"/>
      <c r="IJH29" s="559"/>
      <c r="IJI29" s="560"/>
      <c r="IJJ29" s="559"/>
      <c r="IJK29" s="559"/>
      <c r="IJL29" s="559"/>
      <c r="IJM29" s="560"/>
      <c r="IJN29" s="560"/>
      <c r="IJO29" s="561"/>
      <c r="IJP29" s="560"/>
      <c r="IJQ29" s="767"/>
      <c r="IJR29" s="767"/>
      <c r="IJS29" s="767"/>
      <c r="IJT29" s="767"/>
      <c r="IJU29" s="767"/>
      <c r="IJV29" s="559"/>
      <c r="IJW29" s="559"/>
      <c r="IJX29" s="560"/>
      <c r="IJY29" s="559"/>
      <c r="IJZ29" s="559"/>
      <c r="IKA29" s="559"/>
      <c r="IKB29" s="560"/>
      <c r="IKC29" s="560"/>
      <c r="IKD29" s="561"/>
      <c r="IKE29" s="560"/>
      <c r="IKF29" s="767"/>
      <c r="IKG29" s="767"/>
      <c r="IKH29" s="767"/>
      <c r="IKI29" s="767"/>
      <c r="IKJ29" s="767"/>
      <c r="IKK29" s="559"/>
      <c r="IKL29" s="559"/>
      <c r="IKM29" s="560"/>
      <c r="IKN29" s="559"/>
      <c r="IKO29" s="559"/>
      <c r="IKP29" s="559"/>
      <c r="IKQ29" s="560"/>
      <c r="IKR29" s="560"/>
      <c r="IKS29" s="561"/>
      <c r="IKT29" s="560"/>
      <c r="IKU29" s="767"/>
      <c r="IKV29" s="767"/>
      <c r="IKW29" s="767"/>
      <c r="IKX29" s="767"/>
      <c r="IKY29" s="767"/>
      <c r="IKZ29" s="559"/>
      <c r="ILA29" s="559"/>
      <c r="ILB29" s="560"/>
      <c r="ILC29" s="559"/>
      <c r="ILD29" s="559"/>
      <c r="ILE29" s="559"/>
      <c r="ILF29" s="560"/>
      <c r="ILG29" s="560"/>
      <c r="ILH29" s="561"/>
      <c r="ILI29" s="560"/>
      <c r="ILJ29" s="767"/>
      <c r="ILK29" s="767"/>
      <c r="ILL29" s="767"/>
      <c r="ILM29" s="767"/>
      <c r="ILN29" s="767"/>
      <c r="ILO29" s="559"/>
      <c r="ILP29" s="559"/>
      <c r="ILQ29" s="560"/>
      <c r="ILR29" s="559"/>
      <c r="ILS29" s="559"/>
      <c r="ILT29" s="559"/>
      <c r="ILU29" s="560"/>
      <c r="ILV29" s="560"/>
      <c r="ILW29" s="561"/>
      <c r="ILX29" s="560"/>
      <c r="ILY29" s="767"/>
      <c r="ILZ29" s="767"/>
      <c r="IMA29" s="767"/>
      <c r="IMB29" s="767"/>
      <c r="IMC29" s="767"/>
      <c r="IMD29" s="559"/>
      <c r="IME29" s="559"/>
      <c r="IMF29" s="560"/>
      <c r="IMG29" s="559"/>
      <c r="IMH29" s="559"/>
      <c r="IMI29" s="559"/>
      <c r="IMJ29" s="560"/>
      <c r="IMK29" s="560"/>
      <c r="IML29" s="561"/>
      <c r="IMM29" s="560"/>
      <c r="IMN29" s="767"/>
      <c r="IMO29" s="767"/>
      <c r="IMP29" s="767"/>
      <c r="IMQ29" s="767"/>
      <c r="IMR29" s="767"/>
      <c r="IMS29" s="559"/>
      <c r="IMT29" s="559"/>
      <c r="IMU29" s="560"/>
      <c r="IMV29" s="559"/>
      <c r="IMW29" s="559"/>
      <c r="IMX29" s="559"/>
      <c r="IMY29" s="560"/>
      <c r="IMZ29" s="560"/>
      <c r="INA29" s="561"/>
      <c r="INB29" s="560"/>
      <c r="INC29" s="767"/>
      <c r="IND29" s="767"/>
      <c r="INE29" s="767"/>
      <c r="INF29" s="767"/>
      <c r="ING29" s="767"/>
      <c r="INH29" s="559"/>
      <c r="INI29" s="559"/>
      <c r="INJ29" s="560"/>
      <c r="INK29" s="559"/>
      <c r="INL29" s="559"/>
      <c r="INM29" s="559"/>
      <c r="INN29" s="560"/>
      <c r="INO29" s="560"/>
      <c r="INP29" s="561"/>
      <c r="INQ29" s="560"/>
      <c r="INR29" s="767"/>
      <c r="INS29" s="767"/>
      <c r="INT29" s="767"/>
      <c r="INU29" s="767"/>
      <c r="INV29" s="767"/>
      <c r="INW29" s="559"/>
      <c r="INX29" s="559"/>
      <c r="INY29" s="560"/>
      <c r="INZ29" s="559"/>
      <c r="IOA29" s="559"/>
      <c r="IOB29" s="559"/>
      <c r="IOC29" s="560"/>
      <c r="IOD29" s="560"/>
      <c r="IOE29" s="561"/>
      <c r="IOF29" s="560"/>
      <c r="IOG29" s="767"/>
      <c r="IOH29" s="767"/>
      <c r="IOI29" s="767"/>
      <c r="IOJ29" s="767"/>
      <c r="IOK29" s="767"/>
      <c r="IOL29" s="559"/>
      <c r="IOM29" s="559"/>
      <c r="ION29" s="560"/>
      <c r="IOO29" s="559"/>
      <c r="IOP29" s="559"/>
      <c r="IOQ29" s="559"/>
      <c r="IOR29" s="560"/>
      <c r="IOS29" s="560"/>
      <c r="IOT29" s="561"/>
      <c r="IOU29" s="560"/>
      <c r="IOV29" s="767"/>
      <c r="IOW29" s="767"/>
      <c r="IOX29" s="767"/>
      <c r="IOY29" s="767"/>
      <c r="IOZ29" s="767"/>
      <c r="IPA29" s="559"/>
      <c r="IPB29" s="559"/>
      <c r="IPC29" s="560"/>
      <c r="IPD29" s="559"/>
      <c r="IPE29" s="559"/>
      <c r="IPF29" s="559"/>
      <c r="IPG29" s="560"/>
      <c r="IPH29" s="560"/>
      <c r="IPI29" s="561"/>
      <c r="IPJ29" s="560"/>
      <c r="IPK29" s="767"/>
      <c r="IPL29" s="767"/>
      <c r="IPM29" s="767"/>
      <c r="IPN29" s="767"/>
      <c r="IPO29" s="767"/>
      <c r="IPP29" s="559"/>
      <c r="IPQ29" s="559"/>
      <c r="IPR29" s="560"/>
      <c r="IPS29" s="559"/>
      <c r="IPT29" s="559"/>
      <c r="IPU29" s="559"/>
      <c r="IPV29" s="560"/>
      <c r="IPW29" s="560"/>
      <c r="IPX29" s="561"/>
      <c r="IPY29" s="560"/>
      <c r="IPZ29" s="767"/>
      <c r="IQA29" s="767"/>
      <c r="IQB29" s="767"/>
      <c r="IQC29" s="767"/>
      <c r="IQD29" s="767"/>
      <c r="IQE29" s="559"/>
      <c r="IQF29" s="559"/>
      <c r="IQG29" s="560"/>
      <c r="IQH29" s="559"/>
      <c r="IQI29" s="559"/>
      <c r="IQJ29" s="559"/>
      <c r="IQK29" s="560"/>
      <c r="IQL29" s="560"/>
      <c r="IQM29" s="561"/>
      <c r="IQN29" s="560"/>
      <c r="IQO29" s="767"/>
      <c r="IQP29" s="767"/>
      <c r="IQQ29" s="767"/>
      <c r="IQR29" s="767"/>
      <c r="IQS29" s="767"/>
      <c r="IQT29" s="559"/>
      <c r="IQU29" s="559"/>
      <c r="IQV29" s="560"/>
      <c r="IQW29" s="559"/>
      <c r="IQX29" s="559"/>
      <c r="IQY29" s="559"/>
      <c r="IQZ29" s="560"/>
      <c r="IRA29" s="560"/>
      <c r="IRB29" s="561"/>
      <c r="IRC29" s="560"/>
      <c r="IRD29" s="767"/>
      <c r="IRE29" s="767"/>
      <c r="IRF29" s="767"/>
      <c r="IRG29" s="767"/>
      <c r="IRH29" s="767"/>
      <c r="IRI29" s="559"/>
      <c r="IRJ29" s="559"/>
      <c r="IRK29" s="560"/>
      <c r="IRL29" s="559"/>
      <c r="IRM29" s="559"/>
      <c r="IRN29" s="559"/>
      <c r="IRO29" s="560"/>
      <c r="IRP29" s="560"/>
      <c r="IRQ29" s="561"/>
      <c r="IRR29" s="560"/>
      <c r="IRS29" s="767"/>
      <c r="IRT29" s="767"/>
      <c r="IRU29" s="767"/>
      <c r="IRV29" s="767"/>
      <c r="IRW29" s="767"/>
      <c r="IRX29" s="559"/>
      <c r="IRY29" s="559"/>
      <c r="IRZ29" s="560"/>
      <c r="ISA29" s="559"/>
      <c r="ISB29" s="559"/>
      <c r="ISC29" s="559"/>
      <c r="ISD29" s="560"/>
      <c r="ISE29" s="560"/>
      <c r="ISF29" s="561"/>
      <c r="ISG29" s="560"/>
      <c r="ISH29" s="767"/>
      <c r="ISI29" s="767"/>
      <c r="ISJ29" s="767"/>
      <c r="ISK29" s="767"/>
      <c r="ISL29" s="767"/>
      <c r="ISM29" s="559"/>
      <c r="ISN29" s="559"/>
      <c r="ISO29" s="560"/>
      <c r="ISP29" s="559"/>
      <c r="ISQ29" s="559"/>
      <c r="ISR29" s="559"/>
      <c r="ISS29" s="560"/>
      <c r="IST29" s="560"/>
      <c r="ISU29" s="561"/>
      <c r="ISV29" s="560"/>
      <c r="ISW29" s="767"/>
      <c r="ISX29" s="767"/>
      <c r="ISY29" s="767"/>
      <c r="ISZ29" s="767"/>
      <c r="ITA29" s="767"/>
      <c r="ITB29" s="559"/>
      <c r="ITC29" s="559"/>
      <c r="ITD29" s="560"/>
      <c r="ITE29" s="559"/>
      <c r="ITF29" s="559"/>
      <c r="ITG29" s="559"/>
      <c r="ITH29" s="560"/>
      <c r="ITI29" s="560"/>
      <c r="ITJ29" s="561"/>
      <c r="ITK29" s="560"/>
      <c r="ITL29" s="767"/>
      <c r="ITM29" s="767"/>
      <c r="ITN29" s="767"/>
      <c r="ITO29" s="767"/>
      <c r="ITP29" s="767"/>
      <c r="ITQ29" s="559"/>
      <c r="ITR29" s="559"/>
      <c r="ITS29" s="560"/>
      <c r="ITT29" s="559"/>
      <c r="ITU29" s="559"/>
      <c r="ITV29" s="559"/>
      <c r="ITW29" s="560"/>
      <c r="ITX29" s="560"/>
      <c r="ITY29" s="561"/>
      <c r="ITZ29" s="560"/>
      <c r="IUA29" s="767"/>
      <c r="IUB29" s="767"/>
      <c r="IUC29" s="767"/>
      <c r="IUD29" s="767"/>
      <c r="IUE29" s="767"/>
      <c r="IUF29" s="559"/>
      <c r="IUG29" s="559"/>
      <c r="IUH29" s="560"/>
      <c r="IUI29" s="559"/>
      <c r="IUJ29" s="559"/>
      <c r="IUK29" s="559"/>
      <c r="IUL29" s="560"/>
      <c r="IUM29" s="560"/>
      <c r="IUN29" s="561"/>
      <c r="IUO29" s="560"/>
      <c r="IUP29" s="767"/>
      <c r="IUQ29" s="767"/>
      <c r="IUR29" s="767"/>
      <c r="IUS29" s="767"/>
      <c r="IUT29" s="767"/>
      <c r="IUU29" s="559"/>
      <c r="IUV29" s="559"/>
      <c r="IUW29" s="560"/>
      <c r="IUX29" s="559"/>
      <c r="IUY29" s="559"/>
      <c r="IUZ29" s="559"/>
      <c r="IVA29" s="560"/>
      <c r="IVB29" s="560"/>
      <c r="IVC29" s="561"/>
      <c r="IVD29" s="560"/>
      <c r="IVE29" s="767"/>
      <c r="IVF29" s="767"/>
      <c r="IVG29" s="767"/>
      <c r="IVH29" s="767"/>
      <c r="IVI29" s="767"/>
      <c r="IVJ29" s="559"/>
      <c r="IVK29" s="559"/>
      <c r="IVL29" s="560"/>
      <c r="IVM29" s="559"/>
      <c r="IVN29" s="559"/>
      <c r="IVO29" s="559"/>
      <c r="IVP29" s="560"/>
      <c r="IVQ29" s="560"/>
      <c r="IVR29" s="561"/>
      <c r="IVS29" s="560"/>
      <c r="IVT29" s="767"/>
      <c r="IVU29" s="767"/>
      <c r="IVV29" s="767"/>
      <c r="IVW29" s="767"/>
      <c r="IVX29" s="767"/>
      <c r="IVY29" s="559"/>
      <c r="IVZ29" s="559"/>
      <c r="IWA29" s="560"/>
      <c r="IWB29" s="559"/>
      <c r="IWC29" s="559"/>
      <c r="IWD29" s="559"/>
      <c r="IWE29" s="560"/>
      <c r="IWF29" s="560"/>
      <c r="IWG29" s="561"/>
      <c r="IWH29" s="560"/>
      <c r="IWI29" s="767"/>
      <c r="IWJ29" s="767"/>
      <c r="IWK29" s="767"/>
      <c r="IWL29" s="767"/>
      <c r="IWM29" s="767"/>
      <c r="IWN29" s="559"/>
      <c r="IWO29" s="559"/>
      <c r="IWP29" s="560"/>
      <c r="IWQ29" s="559"/>
      <c r="IWR29" s="559"/>
      <c r="IWS29" s="559"/>
      <c r="IWT29" s="560"/>
      <c r="IWU29" s="560"/>
      <c r="IWV29" s="561"/>
      <c r="IWW29" s="560"/>
      <c r="IWX29" s="767"/>
      <c r="IWY29" s="767"/>
      <c r="IWZ29" s="767"/>
      <c r="IXA29" s="767"/>
      <c r="IXB29" s="767"/>
      <c r="IXC29" s="559"/>
      <c r="IXD29" s="559"/>
      <c r="IXE29" s="560"/>
      <c r="IXF29" s="559"/>
      <c r="IXG29" s="559"/>
      <c r="IXH29" s="559"/>
      <c r="IXI29" s="560"/>
      <c r="IXJ29" s="560"/>
      <c r="IXK29" s="561"/>
      <c r="IXL29" s="560"/>
      <c r="IXM29" s="767"/>
      <c r="IXN29" s="767"/>
      <c r="IXO29" s="767"/>
      <c r="IXP29" s="767"/>
      <c r="IXQ29" s="767"/>
      <c r="IXR29" s="559"/>
      <c r="IXS29" s="559"/>
      <c r="IXT29" s="560"/>
      <c r="IXU29" s="559"/>
      <c r="IXV29" s="559"/>
      <c r="IXW29" s="559"/>
      <c r="IXX29" s="560"/>
      <c r="IXY29" s="560"/>
      <c r="IXZ29" s="561"/>
      <c r="IYA29" s="560"/>
      <c r="IYB29" s="767"/>
      <c r="IYC29" s="767"/>
      <c r="IYD29" s="767"/>
      <c r="IYE29" s="767"/>
      <c r="IYF29" s="767"/>
      <c r="IYG29" s="559"/>
      <c r="IYH29" s="559"/>
      <c r="IYI29" s="560"/>
      <c r="IYJ29" s="559"/>
      <c r="IYK29" s="559"/>
      <c r="IYL29" s="559"/>
      <c r="IYM29" s="560"/>
      <c r="IYN29" s="560"/>
      <c r="IYO29" s="561"/>
      <c r="IYP29" s="560"/>
      <c r="IYQ29" s="767"/>
      <c r="IYR29" s="767"/>
      <c r="IYS29" s="767"/>
      <c r="IYT29" s="767"/>
      <c r="IYU29" s="767"/>
      <c r="IYV29" s="559"/>
      <c r="IYW29" s="559"/>
      <c r="IYX29" s="560"/>
      <c r="IYY29" s="559"/>
      <c r="IYZ29" s="559"/>
      <c r="IZA29" s="559"/>
      <c r="IZB29" s="560"/>
      <c r="IZC29" s="560"/>
      <c r="IZD29" s="561"/>
      <c r="IZE29" s="560"/>
      <c r="IZF29" s="767"/>
      <c r="IZG29" s="767"/>
      <c r="IZH29" s="767"/>
      <c r="IZI29" s="767"/>
      <c r="IZJ29" s="767"/>
      <c r="IZK29" s="559"/>
      <c r="IZL29" s="559"/>
      <c r="IZM29" s="560"/>
      <c r="IZN29" s="559"/>
      <c r="IZO29" s="559"/>
      <c r="IZP29" s="559"/>
      <c r="IZQ29" s="560"/>
      <c r="IZR29" s="560"/>
      <c r="IZS29" s="561"/>
      <c r="IZT29" s="560"/>
      <c r="IZU29" s="767"/>
      <c r="IZV29" s="767"/>
      <c r="IZW29" s="767"/>
      <c r="IZX29" s="767"/>
      <c r="IZY29" s="767"/>
      <c r="IZZ29" s="559"/>
      <c r="JAA29" s="559"/>
      <c r="JAB29" s="560"/>
      <c r="JAC29" s="559"/>
      <c r="JAD29" s="559"/>
      <c r="JAE29" s="559"/>
      <c r="JAF29" s="560"/>
      <c r="JAG29" s="560"/>
      <c r="JAH29" s="561"/>
      <c r="JAI29" s="560"/>
      <c r="JAJ29" s="767"/>
      <c r="JAK29" s="767"/>
      <c r="JAL29" s="767"/>
      <c r="JAM29" s="767"/>
      <c r="JAN29" s="767"/>
      <c r="JAO29" s="559"/>
      <c r="JAP29" s="559"/>
      <c r="JAQ29" s="560"/>
      <c r="JAR29" s="559"/>
      <c r="JAS29" s="559"/>
      <c r="JAT29" s="559"/>
      <c r="JAU29" s="560"/>
      <c r="JAV29" s="560"/>
      <c r="JAW29" s="561"/>
      <c r="JAX29" s="560"/>
      <c r="JAY29" s="767"/>
      <c r="JAZ29" s="767"/>
      <c r="JBA29" s="767"/>
      <c r="JBB29" s="767"/>
      <c r="JBC29" s="767"/>
      <c r="JBD29" s="559"/>
      <c r="JBE29" s="559"/>
      <c r="JBF29" s="560"/>
      <c r="JBG29" s="559"/>
      <c r="JBH29" s="559"/>
      <c r="JBI29" s="559"/>
      <c r="JBJ29" s="560"/>
      <c r="JBK29" s="560"/>
      <c r="JBL29" s="561"/>
      <c r="JBM29" s="560"/>
      <c r="JBN29" s="767"/>
      <c r="JBO29" s="767"/>
      <c r="JBP29" s="767"/>
      <c r="JBQ29" s="767"/>
      <c r="JBR29" s="767"/>
      <c r="JBS29" s="559"/>
      <c r="JBT29" s="559"/>
      <c r="JBU29" s="560"/>
      <c r="JBV29" s="559"/>
      <c r="JBW29" s="559"/>
      <c r="JBX29" s="559"/>
      <c r="JBY29" s="560"/>
      <c r="JBZ29" s="560"/>
      <c r="JCA29" s="561"/>
      <c r="JCB29" s="560"/>
      <c r="JCC29" s="767"/>
      <c r="JCD29" s="767"/>
      <c r="JCE29" s="767"/>
      <c r="JCF29" s="767"/>
      <c r="JCG29" s="767"/>
      <c r="JCH29" s="559"/>
      <c r="JCI29" s="559"/>
      <c r="JCJ29" s="560"/>
      <c r="JCK29" s="559"/>
      <c r="JCL29" s="559"/>
      <c r="JCM29" s="559"/>
      <c r="JCN29" s="560"/>
      <c r="JCO29" s="560"/>
      <c r="JCP29" s="561"/>
      <c r="JCQ29" s="560"/>
      <c r="JCR29" s="767"/>
      <c r="JCS29" s="767"/>
      <c r="JCT29" s="767"/>
      <c r="JCU29" s="767"/>
      <c r="JCV29" s="767"/>
      <c r="JCW29" s="559"/>
      <c r="JCX29" s="559"/>
      <c r="JCY29" s="560"/>
      <c r="JCZ29" s="559"/>
      <c r="JDA29" s="559"/>
      <c r="JDB29" s="559"/>
      <c r="JDC29" s="560"/>
      <c r="JDD29" s="560"/>
      <c r="JDE29" s="561"/>
      <c r="JDF29" s="560"/>
      <c r="JDG29" s="767"/>
      <c r="JDH29" s="767"/>
      <c r="JDI29" s="767"/>
      <c r="JDJ29" s="767"/>
      <c r="JDK29" s="767"/>
      <c r="JDL29" s="559"/>
      <c r="JDM29" s="559"/>
      <c r="JDN29" s="560"/>
      <c r="JDO29" s="559"/>
      <c r="JDP29" s="559"/>
      <c r="JDQ29" s="559"/>
      <c r="JDR29" s="560"/>
      <c r="JDS29" s="560"/>
      <c r="JDT29" s="561"/>
      <c r="JDU29" s="560"/>
      <c r="JDV29" s="767"/>
      <c r="JDW29" s="767"/>
      <c r="JDX29" s="767"/>
      <c r="JDY29" s="767"/>
      <c r="JDZ29" s="767"/>
      <c r="JEA29" s="559"/>
      <c r="JEB29" s="559"/>
      <c r="JEC29" s="560"/>
      <c r="JED29" s="559"/>
      <c r="JEE29" s="559"/>
      <c r="JEF29" s="559"/>
      <c r="JEG29" s="560"/>
      <c r="JEH29" s="560"/>
      <c r="JEI29" s="561"/>
      <c r="JEJ29" s="560"/>
      <c r="JEK29" s="767"/>
      <c r="JEL29" s="767"/>
      <c r="JEM29" s="767"/>
      <c r="JEN29" s="767"/>
      <c r="JEO29" s="767"/>
      <c r="JEP29" s="559"/>
      <c r="JEQ29" s="559"/>
      <c r="JER29" s="560"/>
      <c r="JES29" s="559"/>
      <c r="JET29" s="559"/>
      <c r="JEU29" s="559"/>
      <c r="JEV29" s="560"/>
      <c r="JEW29" s="560"/>
      <c r="JEX29" s="561"/>
      <c r="JEY29" s="560"/>
      <c r="JEZ29" s="767"/>
      <c r="JFA29" s="767"/>
      <c r="JFB29" s="767"/>
      <c r="JFC29" s="767"/>
      <c r="JFD29" s="767"/>
      <c r="JFE29" s="559"/>
      <c r="JFF29" s="559"/>
      <c r="JFG29" s="560"/>
      <c r="JFH29" s="559"/>
      <c r="JFI29" s="559"/>
      <c r="JFJ29" s="559"/>
      <c r="JFK29" s="560"/>
      <c r="JFL29" s="560"/>
      <c r="JFM29" s="561"/>
      <c r="JFN29" s="560"/>
      <c r="JFO29" s="767"/>
      <c r="JFP29" s="767"/>
      <c r="JFQ29" s="767"/>
      <c r="JFR29" s="767"/>
      <c r="JFS29" s="767"/>
      <c r="JFT29" s="559"/>
      <c r="JFU29" s="559"/>
      <c r="JFV29" s="560"/>
      <c r="JFW29" s="559"/>
      <c r="JFX29" s="559"/>
      <c r="JFY29" s="559"/>
      <c r="JFZ29" s="560"/>
      <c r="JGA29" s="560"/>
      <c r="JGB29" s="561"/>
      <c r="JGC29" s="560"/>
      <c r="JGD29" s="767"/>
      <c r="JGE29" s="767"/>
      <c r="JGF29" s="767"/>
      <c r="JGG29" s="767"/>
      <c r="JGH29" s="767"/>
      <c r="JGI29" s="559"/>
      <c r="JGJ29" s="559"/>
      <c r="JGK29" s="560"/>
      <c r="JGL29" s="559"/>
      <c r="JGM29" s="559"/>
      <c r="JGN29" s="559"/>
      <c r="JGO29" s="560"/>
      <c r="JGP29" s="560"/>
      <c r="JGQ29" s="561"/>
      <c r="JGR29" s="560"/>
      <c r="JGS29" s="767"/>
      <c r="JGT29" s="767"/>
      <c r="JGU29" s="767"/>
      <c r="JGV29" s="767"/>
      <c r="JGW29" s="767"/>
      <c r="JGX29" s="559"/>
      <c r="JGY29" s="559"/>
      <c r="JGZ29" s="560"/>
      <c r="JHA29" s="559"/>
      <c r="JHB29" s="559"/>
      <c r="JHC29" s="559"/>
      <c r="JHD29" s="560"/>
      <c r="JHE29" s="560"/>
      <c r="JHF29" s="561"/>
      <c r="JHG29" s="560"/>
      <c r="JHH29" s="767"/>
      <c r="JHI29" s="767"/>
      <c r="JHJ29" s="767"/>
      <c r="JHK29" s="767"/>
      <c r="JHL29" s="767"/>
      <c r="JHM29" s="559"/>
      <c r="JHN29" s="559"/>
      <c r="JHO29" s="560"/>
      <c r="JHP29" s="559"/>
      <c r="JHQ29" s="559"/>
      <c r="JHR29" s="559"/>
      <c r="JHS29" s="560"/>
      <c r="JHT29" s="560"/>
      <c r="JHU29" s="561"/>
      <c r="JHV29" s="560"/>
      <c r="JHW29" s="767"/>
      <c r="JHX29" s="767"/>
      <c r="JHY29" s="767"/>
      <c r="JHZ29" s="767"/>
      <c r="JIA29" s="767"/>
      <c r="JIB29" s="559"/>
      <c r="JIC29" s="559"/>
      <c r="JID29" s="560"/>
      <c r="JIE29" s="559"/>
      <c r="JIF29" s="559"/>
      <c r="JIG29" s="559"/>
      <c r="JIH29" s="560"/>
      <c r="JII29" s="560"/>
      <c r="JIJ29" s="561"/>
      <c r="JIK29" s="560"/>
      <c r="JIL29" s="767"/>
      <c r="JIM29" s="767"/>
      <c r="JIN29" s="767"/>
      <c r="JIO29" s="767"/>
      <c r="JIP29" s="767"/>
      <c r="JIQ29" s="559"/>
      <c r="JIR29" s="559"/>
      <c r="JIS29" s="560"/>
      <c r="JIT29" s="559"/>
      <c r="JIU29" s="559"/>
      <c r="JIV29" s="559"/>
      <c r="JIW29" s="560"/>
      <c r="JIX29" s="560"/>
      <c r="JIY29" s="561"/>
      <c r="JIZ29" s="560"/>
      <c r="JJA29" s="767"/>
      <c r="JJB29" s="767"/>
      <c r="JJC29" s="767"/>
      <c r="JJD29" s="767"/>
      <c r="JJE29" s="767"/>
      <c r="JJF29" s="559"/>
      <c r="JJG29" s="559"/>
      <c r="JJH29" s="560"/>
      <c r="JJI29" s="559"/>
      <c r="JJJ29" s="559"/>
      <c r="JJK29" s="559"/>
      <c r="JJL29" s="560"/>
      <c r="JJM29" s="560"/>
      <c r="JJN29" s="561"/>
      <c r="JJO29" s="560"/>
      <c r="JJP29" s="767"/>
      <c r="JJQ29" s="767"/>
      <c r="JJR29" s="767"/>
      <c r="JJS29" s="767"/>
      <c r="JJT29" s="767"/>
      <c r="JJU29" s="559"/>
      <c r="JJV29" s="559"/>
      <c r="JJW29" s="560"/>
      <c r="JJX29" s="559"/>
      <c r="JJY29" s="559"/>
      <c r="JJZ29" s="559"/>
      <c r="JKA29" s="560"/>
      <c r="JKB29" s="560"/>
      <c r="JKC29" s="561"/>
      <c r="JKD29" s="560"/>
      <c r="JKE29" s="767"/>
      <c r="JKF29" s="767"/>
      <c r="JKG29" s="767"/>
      <c r="JKH29" s="767"/>
      <c r="JKI29" s="767"/>
      <c r="JKJ29" s="559"/>
      <c r="JKK29" s="559"/>
      <c r="JKL29" s="560"/>
      <c r="JKM29" s="559"/>
      <c r="JKN29" s="559"/>
      <c r="JKO29" s="559"/>
      <c r="JKP29" s="560"/>
      <c r="JKQ29" s="560"/>
      <c r="JKR29" s="561"/>
      <c r="JKS29" s="560"/>
      <c r="JKT29" s="767"/>
      <c r="JKU29" s="767"/>
      <c r="JKV29" s="767"/>
      <c r="JKW29" s="767"/>
      <c r="JKX29" s="767"/>
      <c r="JKY29" s="559"/>
      <c r="JKZ29" s="559"/>
      <c r="JLA29" s="560"/>
      <c r="JLB29" s="559"/>
      <c r="JLC29" s="559"/>
      <c r="JLD29" s="559"/>
      <c r="JLE29" s="560"/>
      <c r="JLF29" s="560"/>
      <c r="JLG29" s="561"/>
      <c r="JLH29" s="560"/>
      <c r="JLI29" s="767"/>
      <c r="JLJ29" s="767"/>
      <c r="JLK29" s="767"/>
      <c r="JLL29" s="767"/>
      <c r="JLM29" s="767"/>
      <c r="JLN29" s="559"/>
      <c r="JLO29" s="559"/>
      <c r="JLP29" s="560"/>
      <c r="JLQ29" s="559"/>
      <c r="JLR29" s="559"/>
      <c r="JLS29" s="559"/>
      <c r="JLT29" s="560"/>
      <c r="JLU29" s="560"/>
      <c r="JLV29" s="561"/>
      <c r="JLW29" s="560"/>
      <c r="JLX29" s="767"/>
      <c r="JLY29" s="767"/>
      <c r="JLZ29" s="767"/>
      <c r="JMA29" s="767"/>
      <c r="JMB29" s="767"/>
      <c r="JMC29" s="559"/>
      <c r="JMD29" s="559"/>
      <c r="JME29" s="560"/>
      <c r="JMF29" s="559"/>
      <c r="JMG29" s="559"/>
      <c r="JMH29" s="559"/>
      <c r="JMI29" s="560"/>
      <c r="JMJ29" s="560"/>
      <c r="JMK29" s="561"/>
      <c r="JML29" s="560"/>
      <c r="JMM29" s="767"/>
      <c r="JMN29" s="767"/>
      <c r="JMO29" s="767"/>
      <c r="JMP29" s="767"/>
      <c r="JMQ29" s="767"/>
      <c r="JMR29" s="559"/>
      <c r="JMS29" s="559"/>
      <c r="JMT29" s="560"/>
      <c r="JMU29" s="559"/>
      <c r="JMV29" s="559"/>
      <c r="JMW29" s="559"/>
      <c r="JMX29" s="560"/>
      <c r="JMY29" s="560"/>
      <c r="JMZ29" s="561"/>
      <c r="JNA29" s="560"/>
      <c r="JNB29" s="767"/>
      <c r="JNC29" s="767"/>
      <c r="JND29" s="767"/>
      <c r="JNE29" s="767"/>
      <c r="JNF29" s="767"/>
      <c r="JNG29" s="559"/>
      <c r="JNH29" s="559"/>
      <c r="JNI29" s="560"/>
      <c r="JNJ29" s="559"/>
      <c r="JNK29" s="559"/>
      <c r="JNL29" s="559"/>
      <c r="JNM29" s="560"/>
      <c r="JNN29" s="560"/>
      <c r="JNO29" s="561"/>
      <c r="JNP29" s="560"/>
      <c r="JNQ29" s="767"/>
      <c r="JNR29" s="767"/>
      <c r="JNS29" s="767"/>
      <c r="JNT29" s="767"/>
      <c r="JNU29" s="767"/>
      <c r="JNV29" s="559"/>
      <c r="JNW29" s="559"/>
      <c r="JNX29" s="560"/>
      <c r="JNY29" s="559"/>
      <c r="JNZ29" s="559"/>
      <c r="JOA29" s="559"/>
      <c r="JOB29" s="560"/>
      <c r="JOC29" s="560"/>
      <c r="JOD29" s="561"/>
      <c r="JOE29" s="560"/>
      <c r="JOF29" s="767"/>
      <c r="JOG29" s="767"/>
      <c r="JOH29" s="767"/>
      <c r="JOI29" s="767"/>
      <c r="JOJ29" s="767"/>
      <c r="JOK29" s="559"/>
      <c r="JOL29" s="559"/>
      <c r="JOM29" s="560"/>
      <c r="JON29" s="559"/>
      <c r="JOO29" s="559"/>
      <c r="JOP29" s="559"/>
      <c r="JOQ29" s="560"/>
      <c r="JOR29" s="560"/>
      <c r="JOS29" s="561"/>
      <c r="JOT29" s="560"/>
      <c r="JOU29" s="767"/>
      <c r="JOV29" s="767"/>
      <c r="JOW29" s="767"/>
      <c r="JOX29" s="767"/>
      <c r="JOY29" s="767"/>
      <c r="JOZ29" s="559"/>
      <c r="JPA29" s="559"/>
      <c r="JPB29" s="560"/>
      <c r="JPC29" s="559"/>
      <c r="JPD29" s="559"/>
      <c r="JPE29" s="559"/>
      <c r="JPF29" s="560"/>
      <c r="JPG29" s="560"/>
      <c r="JPH29" s="561"/>
      <c r="JPI29" s="560"/>
      <c r="JPJ29" s="767"/>
      <c r="JPK29" s="767"/>
      <c r="JPL29" s="767"/>
      <c r="JPM29" s="767"/>
      <c r="JPN29" s="767"/>
      <c r="JPO29" s="559"/>
      <c r="JPP29" s="559"/>
      <c r="JPQ29" s="560"/>
      <c r="JPR29" s="559"/>
      <c r="JPS29" s="559"/>
      <c r="JPT29" s="559"/>
      <c r="JPU29" s="560"/>
      <c r="JPV29" s="560"/>
      <c r="JPW29" s="561"/>
      <c r="JPX29" s="560"/>
      <c r="JPY29" s="767"/>
      <c r="JPZ29" s="767"/>
      <c r="JQA29" s="767"/>
      <c r="JQB29" s="767"/>
      <c r="JQC29" s="767"/>
      <c r="JQD29" s="559"/>
      <c r="JQE29" s="559"/>
      <c r="JQF29" s="560"/>
      <c r="JQG29" s="559"/>
      <c r="JQH29" s="559"/>
      <c r="JQI29" s="559"/>
      <c r="JQJ29" s="560"/>
      <c r="JQK29" s="560"/>
      <c r="JQL29" s="561"/>
      <c r="JQM29" s="560"/>
      <c r="JQN29" s="767"/>
      <c r="JQO29" s="767"/>
      <c r="JQP29" s="767"/>
      <c r="JQQ29" s="767"/>
      <c r="JQR29" s="767"/>
      <c r="JQS29" s="559"/>
      <c r="JQT29" s="559"/>
      <c r="JQU29" s="560"/>
      <c r="JQV29" s="559"/>
      <c r="JQW29" s="559"/>
      <c r="JQX29" s="559"/>
      <c r="JQY29" s="560"/>
      <c r="JQZ29" s="560"/>
      <c r="JRA29" s="561"/>
      <c r="JRB29" s="560"/>
      <c r="JRC29" s="767"/>
      <c r="JRD29" s="767"/>
      <c r="JRE29" s="767"/>
      <c r="JRF29" s="767"/>
      <c r="JRG29" s="767"/>
      <c r="JRH29" s="559"/>
      <c r="JRI29" s="559"/>
      <c r="JRJ29" s="560"/>
      <c r="JRK29" s="559"/>
      <c r="JRL29" s="559"/>
      <c r="JRM29" s="559"/>
      <c r="JRN29" s="560"/>
      <c r="JRO29" s="560"/>
      <c r="JRP29" s="561"/>
      <c r="JRQ29" s="560"/>
      <c r="JRR29" s="767"/>
      <c r="JRS29" s="767"/>
      <c r="JRT29" s="767"/>
      <c r="JRU29" s="767"/>
      <c r="JRV29" s="767"/>
      <c r="JRW29" s="559"/>
      <c r="JRX29" s="559"/>
      <c r="JRY29" s="560"/>
      <c r="JRZ29" s="559"/>
      <c r="JSA29" s="559"/>
      <c r="JSB29" s="559"/>
      <c r="JSC29" s="560"/>
      <c r="JSD29" s="560"/>
      <c r="JSE29" s="561"/>
      <c r="JSF29" s="560"/>
      <c r="JSG29" s="767"/>
      <c r="JSH29" s="767"/>
      <c r="JSI29" s="767"/>
      <c r="JSJ29" s="767"/>
      <c r="JSK29" s="767"/>
      <c r="JSL29" s="559"/>
      <c r="JSM29" s="559"/>
      <c r="JSN29" s="560"/>
      <c r="JSO29" s="559"/>
      <c r="JSP29" s="559"/>
      <c r="JSQ29" s="559"/>
      <c r="JSR29" s="560"/>
      <c r="JSS29" s="560"/>
      <c r="JST29" s="561"/>
      <c r="JSU29" s="560"/>
      <c r="JSV29" s="767"/>
      <c r="JSW29" s="767"/>
      <c r="JSX29" s="767"/>
      <c r="JSY29" s="767"/>
      <c r="JSZ29" s="767"/>
      <c r="JTA29" s="559"/>
      <c r="JTB29" s="559"/>
      <c r="JTC29" s="560"/>
      <c r="JTD29" s="559"/>
      <c r="JTE29" s="559"/>
      <c r="JTF29" s="559"/>
      <c r="JTG29" s="560"/>
      <c r="JTH29" s="560"/>
      <c r="JTI29" s="561"/>
      <c r="JTJ29" s="560"/>
      <c r="JTK29" s="767"/>
      <c r="JTL29" s="767"/>
      <c r="JTM29" s="767"/>
      <c r="JTN29" s="767"/>
      <c r="JTO29" s="767"/>
      <c r="JTP29" s="559"/>
      <c r="JTQ29" s="559"/>
      <c r="JTR29" s="560"/>
      <c r="JTS29" s="559"/>
      <c r="JTT29" s="559"/>
      <c r="JTU29" s="559"/>
      <c r="JTV29" s="560"/>
      <c r="JTW29" s="560"/>
      <c r="JTX29" s="561"/>
      <c r="JTY29" s="560"/>
      <c r="JTZ29" s="767"/>
      <c r="JUA29" s="767"/>
      <c r="JUB29" s="767"/>
      <c r="JUC29" s="767"/>
      <c r="JUD29" s="767"/>
      <c r="JUE29" s="559"/>
      <c r="JUF29" s="559"/>
      <c r="JUG29" s="560"/>
      <c r="JUH29" s="559"/>
      <c r="JUI29" s="559"/>
      <c r="JUJ29" s="559"/>
      <c r="JUK29" s="560"/>
      <c r="JUL29" s="560"/>
      <c r="JUM29" s="561"/>
      <c r="JUN29" s="560"/>
      <c r="JUO29" s="767"/>
      <c r="JUP29" s="767"/>
      <c r="JUQ29" s="767"/>
      <c r="JUR29" s="767"/>
      <c r="JUS29" s="767"/>
      <c r="JUT29" s="559"/>
      <c r="JUU29" s="559"/>
      <c r="JUV29" s="560"/>
      <c r="JUW29" s="559"/>
      <c r="JUX29" s="559"/>
      <c r="JUY29" s="559"/>
      <c r="JUZ29" s="560"/>
      <c r="JVA29" s="560"/>
      <c r="JVB29" s="561"/>
      <c r="JVC29" s="560"/>
      <c r="JVD29" s="767"/>
      <c r="JVE29" s="767"/>
      <c r="JVF29" s="767"/>
      <c r="JVG29" s="767"/>
      <c r="JVH29" s="767"/>
      <c r="JVI29" s="559"/>
      <c r="JVJ29" s="559"/>
      <c r="JVK29" s="560"/>
      <c r="JVL29" s="559"/>
      <c r="JVM29" s="559"/>
      <c r="JVN29" s="559"/>
      <c r="JVO29" s="560"/>
      <c r="JVP29" s="560"/>
      <c r="JVQ29" s="561"/>
      <c r="JVR29" s="560"/>
      <c r="JVS29" s="767"/>
      <c r="JVT29" s="767"/>
      <c r="JVU29" s="767"/>
      <c r="JVV29" s="767"/>
      <c r="JVW29" s="767"/>
      <c r="JVX29" s="559"/>
      <c r="JVY29" s="559"/>
      <c r="JVZ29" s="560"/>
      <c r="JWA29" s="559"/>
      <c r="JWB29" s="559"/>
      <c r="JWC29" s="559"/>
      <c r="JWD29" s="560"/>
      <c r="JWE29" s="560"/>
      <c r="JWF29" s="561"/>
      <c r="JWG29" s="560"/>
      <c r="JWH29" s="767"/>
      <c r="JWI29" s="767"/>
      <c r="JWJ29" s="767"/>
      <c r="JWK29" s="767"/>
      <c r="JWL29" s="767"/>
      <c r="JWM29" s="559"/>
      <c r="JWN29" s="559"/>
      <c r="JWO29" s="560"/>
      <c r="JWP29" s="559"/>
      <c r="JWQ29" s="559"/>
      <c r="JWR29" s="559"/>
      <c r="JWS29" s="560"/>
      <c r="JWT29" s="560"/>
      <c r="JWU29" s="561"/>
      <c r="JWV29" s="560"/>
      <c r="JWW29" s="767"/>
      <c r="JWX29" s="767"/>
      <c r="JWY29" s="767"/>
      <c r="JWZ29" s="767"/>
      <c r="JXA29" s="767"/>
      <c r="JXB29" s="559"/>
      <c r="JXC29" s="559"/>
      <c r="JXD29" s="560"/>
      <c r="JXE29" s="559"/>
      <c r="JXF29" s="559"/>
      <c r="JXG29" s="559"/>
      <c r="JXH29" s="560"/>
      <c r="JXI29" s="560"/>
      <c r="JXJ29" s="561"/>
      <c r="JXK29" s="560"/>
      <c r="JXL29" s="767"/>
      <c r="JXM29" s="767"/>
      <c r="JXN29" s="767"/>
      <c r="JXO29" s="767"/>
      <c r="JXP29" s="767"/>
      <c r="JXQ29" s="559"/>
      <c r="JXR29" s="559"/>
      <c r="JXS29" s="560"/>
      <c r="JXT29" s="559"/>
      <c r="JXU29" s="559"/>
      <c r="JXV29" s="559"/>
      <c r="JXW29" s="560"/>
      <c r="JXX29" s="560"/>
      <c r="JXY29" s="561"/>
      <c r="JXZ29" s="560"/>
      <c r="JYA29" s="767"/>
      <c r="JYB29" s="767"/>
      <c r="JYC29" s="767"/>
      <c r="JYD29" s="767"/>
      <c r="JYE29" s="767"/>
      <c r="JYF29" s="559"/>
      <c r="JYG29" s="559"/>
      <c r="JYH29" s="560"/>
      <c r="JYI29" s="559"/>
      <c r="JYJ29" s="559"/>
      <c r="JYK29" s="559"/>
      <c r="JYL29" s="560"/>
      <c r="JYM29" s="560"/>
      <c r="JYN29" s="561"/>
      <c r="JYO29" s="560"/>
      <c r="JYP29" s="767"/>
      <c r="JYQ29" s="767"/>
      <c r="JYR29" s="767"/>
      <c r="JYS29" s="767"/>
      <c r="JYT29" s="767"/>
      <c r="JYU29" s="559"/>
      <c r="JYV29" s="559"/>
      <c r="JYW29" s="560"/>
      <c r="JYX29" s="559"/>
      <c r="JYY29" s="559"/>
      <c r="JYZ29" s="559"/>
      <c r="JZA29" s="560"/>
      <c r="JZB29" s="560"/>
      <c r="JZC29" s="561"/>
      <c r="JZD29" s="560"/>
      <c r="JZE29" s="767"/>
      <c r="JZF29" s="767"/>
      <c r="JZG29" s="767"/>
      <c r="JZH29" s="767"/>
      <c r="JZI29" s="767"/>
      <c r="JZJ29" s="559"/>
      <c r="JZK29" s="559"/>
      <c r="JZL29" s="560"/>
      <c r="JZM29" s="559"/>
      <c r="JZN29" s="559"/>
      <c r="JZO29" s="559"/>
      <c r="JZP29" s="560"/>
      <c r="JZQ29" s="560"/>
      <c r="JZR29" s="561"/>
      <c r="JZS29" s="560"/>
      <c r="JZT29" s="767"/>
      <c r="JZU29" s="767"/>
      <c r="JZV29" s="767"/>
      <c r="JZW29" s="767"/>
      <c r="JZX29" s="767"/>
      <c r="JZY29" s="559"/>
      <c r="JZZ29" s="559"/>
      <c r="KAA29" s="560"/>
      <c r="KAB29" s="559"/>
      <c r="KAC29" s="559"/>
      <c r="KAD29" s="559"/>
      <c r="KAE29" s="560"/>
      <c r="KAF29" s="560"/>
      <c r="KAG29" s="561"/>
      <c r="KAH29" s="560"/>
      <c r="KAI29" s="767"/>
      <c r="KAJ29" s="767"/>
      <c r="KAK29" s="767"/>
      <c r="KAL29" s="767"/>
      <c r="KAM29" s="767"/>
      <c r="KAN29" s="559"/>
      <c r="KAO29" s="559"/>
      <c r="KAP29" s="560"/>
      <c r="KAQ29" s="559"/>
      <c r="KAR29" s="559"/>
      <c r="KAS29" s="559"/>
      <c r="KAT29" s="560"/>
      <c r="KAU29" s="560"/>
      <c r="KAV29" s="561"/>
      <c r="KAW29" s="560"/>
      <c r="KAX29" s="767"/>
      <c r="KAY29" s="767"/>
      <c r="KAZ29" s="767"/>
      <c r="KBA29" s="767"/>
      <c r="KBB29" s="767"/>
      <c r="KBC29" s="559"/>
      <c r="KBD29" s="559"/>
      <c r="KBE29" s="560"/>
      <c r="KBF29" s="559"/>
      <c r="KBG29" s="559"/>
      <c r="KBH29" s="559"/>
      <c r="KBI29" s="560"/>
      <c r="KBJ29" s="560"/>
      <c r="KBK29" s="561"/>
      <c r="KBL29" s="560"/>
      <c r="KBM29" s="767"/>
      <c r="KBN29" s="767"/>
      <c r="KBO29" s="767"/>
      <c r="KBP29" s="767"/>
      <c r="KBQ29" s="767"/>
      <c r="KBR29" s="559"/>
      <c r="KBS29" s="559"/>
      <c r="KBT29" s="560"/>
      <c r="KBU29" s="559"/>
      <c r="KBV29" s="559"/>
      <c r="KBW29" s="559"/>
      <c r="KBX29" s="560"/>
      <c r="KBY29" s="560"/>
      <c r="KBZ29" s="561"/>
      <c r="KCA29" s="560"/>
      <c r="KCB29" s="767"/>
      <c r="KCC29" s="767"/>
      <c r="KCD29" s="767"/>
      <c r="KCE29" s="767"/>
      <c r="KCF29" s="767"/>
      <c r="KCG29" s="559"/>
      <c r="KCH29" s="559"/>
      <c r="KCI29" s="560"/>
      <c r="KCJ29" s="559"/>
      <c r="KCK29" s="559"/>
      <c r="KCL29" s="559"/>
      <c r="KCM29" s="560"/>
      <c r="KCN29" s="560"/>
      <c r="KCO29" s="561"/>
      <c r="KCP29" s="560"/>
      <c r="KCQ29" s="767"/>
      <c r="KCR29" s="767"/>
      <c r="KCS29" s="767"/>
      <c r="KCT29" s="767"/>
      <c r="KCU29" s="767"/>
      <c r="KCV29" s="559"/>
      <c r="KCW29" s="559"/>
      <c r="KCX29" s="560"/>
      <c r="KCY29" s="559"/>
      <c r="KCZ29" s="559"/>
      <c r="KDA29" s="559"/>
      <c r="KDB29" s="560"/>
      <c r="KDC29" s="560"/>
      <c r="KDD29" s="561"/>
      <c r="KDE29" s="560"/>
      <c r="KDF29" s="767"/>
      <c r="KDG29" s="767"/>
      <c r="KDH29" s="767"/>
      <c r="KDI29" s="767"/>
      <c r="KDJ29" s="767"/>
      <c r="KDK29" s="559"/>
      <c r="KDL29" s="559"/>
      <c r="KDM29" s="560"/>
      <c r="KDN29" s="559"/>
      <c r="KDO29" s="559"/>
      <c r="KDP29" s="559"/>
      <c r="KDQ29" s="560"/>
      <c r="KDR29" s="560"/>
      <c r="KDS29" s="561"/>
      <c r="KDT29" s="560"/>
      <c r="KDU29" s="767"/>
      <c r="KDV29" s="767"/>
      <c r="KDW29" s="767"/>
      <c r="KDX29" s="767"/>
      <c r="KDY29" s="767"/>
      <c r="KDZ29" s="559"/>
      <c r="KEA29" s="559"/>
      <c r="KEB29" s="560"/>
      <c r="KEC29" s="559"/>
      <c r="KED29" s="559"/>
      <c r="KEE29" s="559"/>
      <c r="KEF29" s="560"/>
      <c r="KEG29" s="560"/>
      <c r="KEH29" s="561"/>
      <c r="KEI29" s="560"/>
      <c r="KEJ29" s="767"/>
      <c r="KEK29" s="767"/>
      <c r="KEL29" s="767"/>
      <c r="KEM29" s="767"/>
      <c r="KEN29" s="767"/>
      <c r="KEO29" s="559"/>
      <c r="KEP29" s="559"/>
      <c r="KEQ29" s="560"/>
      <c r="KER29" s="559"/>
      <c r="KES29" s="559"/>
      <c r="KET29" s="559"/>
      <c r="KEU29" s="560"/>
      <c r="KEV29" s="560"/>
      <c r="KEW29" s="561"/>
      <c r="KEX29" s="560"/>
      <c r="KEY29" s="767"/>
      <c r="KEZ29" s="767"/>
      <c r="KFA29" s="767"/>
      <c r="KFB29" s="767"/>
      <c r="KFC29" s="767"/>
      <c r="KFD29" s="559"/>
      <c r="KFE29" s="559"/>
      <c r="KFF29" s="560"/>
      <c r="KFG29" s="559"/>
      <c r="KFH29" s="559"/>
      <c r="KFI29" s="559"/>
      <c r="KFJ29" s="560"/>
      <c r="KFK29" s="560"/>
      <c r="KFL29" s="561"/>
      <c r="KFM29" s="560"/>
      <c r="KFN29" s="767"/>
      <c r="KFO29" s="767"/>
      <c r="KFP29" s="767"/>
      <c r="KFQ29" s="767"/>
      <c r="KFR29" s="767"/>
      <c r="KFS29" s="559"/>
      <c r="KFT29" s="559"/>
      <c r="KFU29" s="560"/>
      <c r="KFV29" s="559"/>
      <c r="KFW29" s="559"/>
      <c r="KFX29" s="559"/>
      <c r="KFY29" s="560"/>
      <c r="KFZ29" s="560"/>
      <c r="KGA29" s="561"/>
      <c r="KGB29" s="560"/>
      <c r="KGC29" s="767"/>
      <c r="KGD29" s="767"/>
      <c r="KGE29" s="767"/>
      <c r="KGF29" s="767"/>
      <c r="KGG29" s="767"/>
      <c r="KGH29" s="559"/>
      <c r="KGI29" s="559"/>
      <c r="KGJ29" s="560"/>
      <c r="KGK29" s="559"/>
      <c r="KGL29" s="559"/>
      <c r="KGM29" s="559"/>
      <c r="KGN29" s="560"/>
      <c r="KGO29" s="560"/>
      <c r="KGP29" s="561"/>
      <c r="KGQ29" s="560"/>
      <c r="KGR29" s="767"/>
      <c r="KGS29" s="767"/>
      <c r="KGT29" s="767"/>
      <c r="KGU29" s="767"/>
      <c r="KGV29" s="767"/>
      <c r="KGW29" s="559"/>
      <c r="KGX29" s="559"/>
      <c r="KGY29" s="560"/>
      <c r="KGZ29" s="559"/>
      <c r="KHA29" s="559"/>
      <c r="KHB29" s="559"/>
      <c r="KHC29" s="560"/>
      <c r="KHD29" s="560"/>
      <c r="KHE29" s="561"/>
      <c r="KHF29" s="560"/>
      <c r="KHG29" s="767"/>
      <c r="KHH29" s="767"/>
      <c r="KHI29" s="767"/>
      <c r="KHJ29" s="767"/>
      <c r="KHK29" s="767"/>
      <c r="KHL29" s="559"/>
      <c r="KHM29" s="559"/>
      <c r="KHN29" s="560"/>
      <c r="KHO29" s="559"/>
      <c r="KHP29" s="559"/>
      <c r="KHQ29" s="559"/>
      <c r="KHR29" s="560"/>
      <c r="KHS29" s="560"/>
      <c r="KHT29" s="561"/>
      <c r="KHU29" s="560"/>
      <c r="KHV29" s="767"/>
      <c r="KHW29" s="767"/>
      <c r="KHX29" s="767"/>
      <c r="KHY29" s="767"/>
      <c r="KHZ29" s="767"/>
      <c r="KIA29" s="559"/>
      <c r="KIB29" s="559"/>
      <c r="KIC29" s="560"/>
      <c r="KID29" s="559"/>
      <c r="KIE29" s="559"/>
      <c r="KIF29" s="559"/>
      <c r="KIG29" s="560"/>
      <c r="KIH29" s="560"/>
      <c r="KII29" s="561"/>
      <c r="KIJ29" s="560"/>
      <c r="KIK29" s="767"/>
      <c r="KIL29" s="767"/>
      <c r="KIM29" s="767"/>
      <c r="KIN29" s="767"/>
      <c r="KIO29" s="767"/>
      <c r="KIP29" s="559"/>
      <c r="KIQ29" s="559"/>
      <c r="KIR29" s="560"/>
      <c r="KIS29" s="559"/>
      <c r="KIT29" s="559"/>
      <c r="KIU29" s="559"/>
      <c r="KIV29" s="560"/>
      <c r="KIW29" s="560"/>
      <c r="KIX29" s="561"/>
      <c r="KIY29" s="560"/>
      <c r="KIZ29" s="767"/>
      <c r="KJA29" s="767"/>
      <c r="KJB29" s="767"/>
      <c r="KJC29" s="767"/>
      <c r="KJD29" s="767"/>
      <c r="KJE29" s="559"/>
      <c r="KJF29" s="559"/>
      <c r="KJG29" s="560"/>
      <c r="KJH29" s="559"/>
      <c r="KJI29" s="559"/>
      <c r="KJJ29" s="559"/>
      <c r="KJK29" s="560"/>
      <c r="KJL29" s="560"/>
      <c r="KJM29" s="561"/>
      <c r="KJN29" s="560"/>
      <c r="KJO29" s="767"/>
      <c r="KJP29" s="767"/>
      <c r="KJQ29" s="767"/>
      <c r="KJR29" s="767"/>
      <c r="KJS29" s="767"/>
      <c r="KJT29" s="559"/>
      <c r="KJU29" s="559"/>
      <c r="KJV29" s="560"/>
      <c r="KJW29" s="559"/>
      <c r="KJX29" s="559"/>
      <c r="KJY29" s="559"/>
      <c r="KJZ29" s="560"/>
      <c r="KKA29" s="560"/>
      <c r="KKB29" s="561"/>
      <c r="KKC29" s="560"/>
      <c r="KKD29" s="767"/>
      <c r="KKE29" s="767"/>
      <c r="KKF29" s="767"/>
      <c r="KKG29" s="767"/>
      <c r="KKH29" s="767"/>
      <c r="KKI29" s="559"/>
      <c r="KKJ29" s="559"/>
      <c r="KKK29" s="560"/>
      <c r="KKL29" s="559"/>
      <c r="KKM29" s="559"/>
      <c r="KKN29" s="559"/>
      <c r="KKO29" s="560"/>
      <c r="KKP29" s="560"/>
      <c r="KKQ29" s="561"/>
      <c r="KKR29" s="560"/>
      <c r="KKS29" s="767"/>
      <c r="KKT29" s="767"/>
      <c r="KKU29" s="767"/>
      <c r="KKV29" s="767"/>
      <c r="KKW29" s="767"/>
      <c r="KKX29" s="559"/>
      <c r="KKY29" s="559"/>
      <c r="KKZ29" s="560"/>
      <c r="KLA29" s="559"/>
      <c r="KLB29" s="559"/>
      <c r="KLC29" s="559"/>
      <c r="KLD29" s="560"/>
      <c r="KLE29" s="560"/>
      <c r="KLF29" s="561"/>
      <c r="KLG29" s="560"/>
      <c r="KLH29" s="767"/>
      <c r="KLI29" s="767"/>
      <c r="KLJ29" s="767"/>
      <c r="KLK29" s="767"/>
      <c r="KLL29" s="767"/>
      <c r="KLM29" s="559"/>
      <c r="KLN29" s="559"/>
      <c r="KLO29" s="560"/>
      <c r="KLP29" s="559"/>
      <c r="KLQ29" s="559"/>
      <c r="KLR29" s="559"/>
      <c r="KLS29" s="560"/>
      <c r="KLT29" s="560"/>
      <c r="KLU29" s="561"/>
      <c r="KLV29" s="560"/>
      <c r="KLW29" s="767"/>
      <c r="KLX29" s="767"/>
      <c r="KLY29" s="767"/>
      <c r="KLZ29" s="767"/>
      <c r="KMA29" s="767"/>
      <c r="KMB29" s="559"/>
      <c r="KMC29" s="559"/>
      <c r="KMD29" s="560"/>
      <c r="KME29" s="559"/>
      <c r="KMF29" s="559"/>
      <c r="KMG29" s="559"/>
      <c r="KMH29" s="560"/>
      <c r="KMI29" s="560"/>
      <c r="KMJ29" s="561"/>
      <c r="KMK29" s="560"/>
      <c r="KML29" s="767"/>
      <c r="KMM29" s="767"/>
      <c r="KMN29" s="767"/>
      <c r="KMO29" s="767"/>
      <c r="KMP29" s="767"/>
      <c r="KMQ29" s="559"/>
      <c r="KMR29" s="559"/>
      <c r="KMS29" s="560"/>
      <c r="KMT29" s="559"/>
      <c r="KMU29" s="559"/>
      <c r="KMV29" s="559"/>
      <c r="KMW29" s="560"/>
      <c r="KMX29" s="560"/>
      <c r="KMY29" s="561"/>
      <c r="KMZ29" s="560"/>
      <c r="KNA29" s="767"/>
      <c r="KNB29" s="767"/>
      <c r="KNC29" s="767"/>
      <c r="KND29" s="767"/>
      <c r="KNE29" s="767"/>
      <c r="KNF29" s="559"/>
      <c r="KNG29" s="559"/>
      <c r="KNH29" s="560"/>
      <c r="KNI29" s="559"/>
      <c r="KNJ29" s="559"/>
      <c r="KNK29" s="559"/>
      <c r="KNL29" s="560"/>
      <c r="KNM29" s="560"/>
      <c r="KNN29" s="561"/>
      <c r="KNO29" s="560"/>
      <c r="KNP29" s="767"/>
      <c r="KNQ29" s="767"/>
      <c r="KNR29" s="767"/>
      <c r="KNS29" s="767"/>
      <c r="KNT29" s="767"/>
      <c r="KNU29" s="559"/>
      <c r="KNV29" s="559"/>
      <c r="KNW29" s="560"/>
      <c r="KNX29" s="559"/>
      <c r="KNY29" s="559"/>
      <c r="KNZ29" s="559"/>
      <c r="KOA29" s="560"/>
      <c r="KOB29" s="560"/>
      <c r="KOC29" s="561"/>
      <c r="KOD29" s="560"/>
      <c r="KOE29" s="767"/>
      <c r="KOF29" s="767"/>
      <c r="KOG29" s="767"/>
      <c r="KOH29" s="767"/>
      <c r="KOI29" s="767"/>
      <c r="KOJ29" s="559"/>
      <c r="KOK29" s="559"/>
      <c r="KOL29" s="560"/>
      <c r="KOM29" s="559"/>
      <c r="KON29" s="559"/>
      <c r="KOO29" s="559"/>
      <c r="KOP29" s="560"/>
      <c r="KOQ29" s="560"/>
      <c r="KOR29" s="561"/>
      <c r="KOS29" s="560"/>
      <c r="KOT29" s="767"/>
      <c r="KOU29" s="767"/>
      <c r="KOV29" s="767"/>
      <c r="KOW29" s="767"/>
      <c r="KOX29" s="767"/>
      <c r="KOY29" s="559"/>
      <c r="KOZ29" s="559"/>
      <c r="KPA29" s="560"/>
      <c r="KPB29" s="559"/>
      <c r="KPC29" s="559"/>
      <c r="KPD29" s="559"/>
      <c r="KPE29" s="560"/>
      <c r="KPF29" s="560"/>
      <c r="KPG29" s="561"/>
      <c r="KPH29" s="560"/>
      <c r="KPI29" s="767"/>
      <c r="KPJ29" s="767"/>
      <c r="KPK29" s="767"/>
      <c r="KPL29" s="767"/>
      <c r="KPM29" s="767"/>
      <c r="KPN29" s="559"/>
      <c r="KPO29" s="559"/>
      <c r="KPP29" s="560"/>
      <c r="KPQ29" s="559"/>
      <c r="KPR29" s="559"/>
      <c r="KPS29" s="559"/>
      <c r="KPT29" s="560"/>
      <c r="KPU29" s="560"/>
      <c r="KPV29" s="561"/>
      <c r="KPW29" s="560"/>
      <c r="KPX29" s="767"/>
      <c r="KPY29" s="767"/>
      <c r="KPZ29" s="767"/>
      <c r="KQA29" s="767"/>
      <c r="KQB29" s="767"/>
      <c r="KQC29" s="559"/>
      <c r="KQD29" s="559"/>
      <c r="KQE29" s="560"/>
      <c r="KQF29" s="559"/>
      <c r="KQG29" s="559"/>
      <c r="KQH29" s="559"/>
      <c r="KQI29" s="560"/>
      <c r="KQJ29" s="560"/>
      <c r="KQK29" s="561"/>
      <c r="KQL29" s="560"/>
      <c r="KQM29" s="767"/>
      <c r="KQN29" s="767"/>
      <c r="KQO29" s="767"/>
      <c r="KQP29" s="767"/>
      <c r="KQQ29" s="767"/>
      <c r="KQR29" s="559"/>
      <c r="KQS29" s="559"/>
      <c r="KQT29" s="560"/>
      <c r="KQU29" s="559"/>
      <c r="KQV29" s="559"/>
      <c r="KQW29" s="559"/>
      <c r="KQX29" s="560"/>
      <c r="KQY29" s="560"/>
      <c r="KQZ29" s="561"/>
      <c r="KRA29" s="560"/>
      <c r="KRB29" s="767"/>
      <c r="KRC29" s="767"/>
      <c r="KRD29" s="767"/>
      <c r="KRE29" s="767"/>
      <c r="KRF29" s="767"/>
      <c r="KRG29" s="559"/>
      <c r="KRH29" s="559"/>
      <c r="KRI29" s="560"/>
      <c r="KRJ29" s="559"/>
      <c r="KRK29" s="559"/>
      <c r="KRL29" s="559"/>
      <c r="KRM29" s="560"/>
      <c r="KRN29" s="560"/>
      <c r="KRO29" s="561"/>
      <c r="KRP29" s="560"/>
      <c r="KRQ29" s="767"/>
      <c r="KRR29" s="767"/>
      <c r="KRS29" s="767"/>
      <c r="KRT29" s="767"/>
      <c r="KRU29" s="767"/>
      <c r="KRV29" s="559"/>
      <c r="KRW29" s="559"/>
      <c r="KRX29" s="560"/>
      <c r="KRY29" s="559"/>
      <c r="KRZ29" s="559"/>
      <c r="KSA29" s="559"/>
      <c r="KSB29" s="560"/>
      <c r="KSC29" s="560"/>
      <c r="KSD29" s="561"/>
      <c r="KSE29" s="560"/>
      <c r="KSF29" s="767"/>
      <c r="KSG29" s="767"/>
      <c r="KSH29" s="767"/>
      <c r="KSI29" s="767"/>
      <c r="KSJ29" s="767"/>
      <c r="KSK29" s="559"/>
      <c r="KSL29" s="559"/>
      <c r="KSM29" s="560"/>
      <c r="KSN29" s="559"/>
      <c r="KSO29" s="559"/>
      <c r="KSP29" s="559"/>
      <c r="KSQ29" s="560"/>
      <c r="KSR29" s="560"/>
      <c r="KSS29" s="561"/>
      <c r="KST29" s="560"/>
      <c r="KSU29" s="767"/>
      <c r="KSV29" s="767"/>
      <c r="KSW29" s="767"/>
      <c r="KSX29" s="767"/>
      <c r="KSY29" s="767"/>
      <c r="KSZ29" s="559"/>
      <c r="KTA29" s="559"/>
      <c r="KTB29" s="560"/>
      <c r="KTC29" s="559"/>
      <c r="KTD29" s="559"/>
      <c r="KTE29" s="559"/>
      <c r="KTF29" s="560"/>
      <c r="KTG29" s="560"/>
      <c r="KTH29" s="561"/>
      <c r="KTI29" s="560"/>
      <c r="KTJ29" s="767"/>
      <c r="KTK29" s="767"/>
      <c r="KTL29" s="767"/>
      <c r="KTM29" s="767"/>
      <c r="KTN29" s="767"/>
      <c r="KTO29" s="559"/>
      <c r="KTP29" s="559"/>
      <c r="KTQ29" s="560"/>
      <c r="KTR29" s="559"/>
      <c r="KTS29" s="559"/>
      <c r="KTT29" s="559"/>
      <c r="KTU29" s="560"/>
      <c r="KTV29" s="560"/>
      <c r="KTW29" s="561"/>
      <c r="KTX29" s="560"/>
      <c r="KTY29" s="767"/>
      <c r="KTZ29" s="767"/>
      <c r="KUA29" s="767"/>
      <c r="KUB29" s="767"/>
      <c r="KUC29" s="767"/>
      <c r="KUD29" s="559"/>
      <c r="KUE29" s="559"/>
      <c r="KUF29" s="560"/>
      <c r="KUG29" s="559"/>
      <c r="KUH29" s="559"/>
      <c r="KUI29" s="559"/>
      <c r="KUJ29" s="560"/>
      <c r="KUK29" s="560"/>
      <c r="KUL29" s="561"/>
      <c r="KUM29" s="560"/>
      <c r="KUN29" s="767"/>
      <c r="KUO29" s="767"/>
      <c r="KUP29" s="767"/>
      <c r="KUQ29" s="767"/>
      <c r="KUR29" s="767"/>
      <c r="KUS29" s="559"/>
      <c r="KUT29" s="559"/>
      <c r="KUU29" s="560"/>
      <c r="KUV29" s="559"/>
      <c r="KUW29" s="559"/>
      <c r="KUX29" s="559"/>
      <c r="KUY29" s="560"/>
      <c r="KUZ29" s="560"/>
      <c r="KVA29" s="561"/>
      <c r="KVB29" s="560"/>
      <c r="KVC29" s="767"/>
      <c r="KVD29" s="767"/>
      <c r="KVE29" s="767"/>
      <c r="KVF29" s="767"/>
      <c r="KVG29" s="767"/>
      <c r="KVH29" s="559"/>
      <c r="KVI29" s="559"/>
      <c r="KVJ29" s="560"/>
      <c r="KVK29" s="559"/>
      <c r="KVL29" s="559"/>
      <c r="KVM29" s="559"/>
      <c r="KVN29" s="560"/>
      <c r="KVO29" s="560"/>
      <c r="KVP29" s="561"/>
      <c r="KVQ29" s="560"/>
      <c r="KVR29" s="767"/>
      <c r="KVS29" s="767"/>
      <c r="KVT29" s="767"/>
      <c r="KVU29" s="767"/>
      <c r="KVV29" s="767"/>
      <c r="KVW29" s="559"/>
      <c r="KVX29" s="559"/>
      <c r="KVY29" s="560"/>
      <c r="KVZ29" s="559"/>
      <c r="KWA29" s="559"/>
      <c r="KWB29" s="559"/>
      <c r="KWC29" s="560"/>
      <c r="KWD29" s="560"/>
      <c r="KWE29" s="561"/>
      <c r="KWF29" s="560"/>
      <c r="KWG29" s="767"/>
      <c r="KWH29" s="767"/>
      <c r="KWI29" s="767"/>
      <c r="KWJ29" s="767"/>
      <c r="KWK29" s="767"/>
      <c r="KWL29" s="559"/>
      <c r="KWM29" s="559"/>
      <c r="KWN29" s="560"/>
      <c r="KWO29" s="559"/>
      <c r="KWP29" s="559"/>
      <c r="KWQ29" s="559"/>
      <c r="KWR29" s="560"/>
      <c r="KWS29" s="560"/>
      <c r="KWT29" s="561"/>
      <c r="KWU29" s="560"/>
      <c r="KWV29" s="767"/>
      <c r="KWW29" s="767"/>
      <c r="KWX29" s="767"/>
      <c r="KWY29" s="767"/>
      <c r="KWZ29" s="767"/>
      <c r="KXA29" s="559"/>
      <c r="KXB29" s="559"/>
      <c r="KXC29" s="560"/>
      <c r="KXD29" s="559"/>
      <c r="KXE29" s="559"/>
      <c r="KXF29" s="559"/>
      <c r="KXG29" s="560"/>
      <c r="KXH29" s="560"/>
      <c r="KXI29" s="561"/>
      <c r="KXJ29" s="560"/>
      <c r="KXK29" s="767"/>
      <c r="KXL29" s="767"/>
      <c r="KXM29" s="767"/>
      <c r="KXN29" s="767"/>
      <c r="KXO29" s="767"/>
      <c r="KXP29" s="559"/>
      <c r="KXQ29" s="559"/>
      <c r="KXR29" s="560"/>
      <c r="KXS29" s="559"/>
      <c r="KXT29" s="559"/>
      <c r="KXU29" s="559"/>
      <c r="KXV29" s="560"/>
      <c r="KXW29" s="560"/>
      <c r="KXX29" s="561"/>
      <c r="KXY29" s="560"/>
      <c r="KXZ29" s="767"/>
      <c r="KYA29" s="767"/>
      <c r="KYB29" s="767"/>
      <c r="KYC29" s="767"/>
      <c r="KYD29" s="767"/>
      <c r="KYE29" s="559"/>
      <c r="KYF29" s="559"/>
      <c r="KYG29" s="560"/>
      <c r="KYH29" s="559"/>
      <c r="KYI29" s="559"/>
      <c r="KYJ29" s="559"/>
      <c r="KYK29" s="560"/>
      <c r="KYL29" s="560"/>
      <c r="KYM29" s="561"/>
      <c r="KYN29" s="560"/>
      <c r="KYO29" s="767"/>
      <c r="KYP29" s="767"/>
      <c r="KYQ29" s="767"/>
      <c r="KYR29" s="767"/>
      <c r="KYS29" s="767"/>
      <c r="KYT29" s="559"/>
      <c r="KYU29" s="559"/>
      <c r="KYV29" s="560"/>
      <c r="KYW29" s="559"/>
      <c r="KYX29" s="559"/>
      <c r="KYY29" s="559"/>
      <c r="KYZ29" s="560"/>
      <c r="KZA29" s="560"/>
      <c r="KZB29" s="561"/>
      <c r="KZC29" s="560"/>
      <c r="KZD29" s="767"/>
      <c r="KZE29" s="767"/>
      <c r="KZF29" s="767"/>
      <c r="KZG29" s="767"/>
      <c r="KZH29" s="767"/>
      <c r="KZI29" s="559"/>
      <c r="KZJ29" s="559"/>
      <c r="KZK29" s="560"/>
      <c r="KZL29" s="559"/>
      <c r="KZM29" s="559"/>
      <c r="KZN29" s="559"/>
      <c r="KZO29" s="560"/>
      <c r="KZP29" s="560"/>
      <c r="KZQ29" s="561"/>
      <c r="KZR29" s="560"/>
      <c r="KZS29" s="767"/>
      <c r="KZT29" s="767"/>
      <c r="KZU29" s="767"/>
      <c r="KZV29" s="767"/>
      <c r="KZW29" s="767"/>
      <c r="KZX29" s="559"/>
      <c r="KZY29" s="559"/>
      <c r="KZZ29" s="560"/>
      <c r="LAA29" s="559"/>
      <c r="LAB29" s="559"/>
      <c r="LAC29" s="559"/>
      <c r="LAD29" s="560"/>
      <c r="LAE29" s="560"/>
      <c r="LAF29" s="561"/>
      <c r="LAG29" s="560"/>
      <c r="LAH29" s="767"/>
      <c r="LAI29" s="767"/>
      <c r="LAJ29" s="767"/>
      <c r="LAK29" s="767"/>
      <c r="LAL29" s="767"/>
      <c r="LAM29" s="559"/>
      <c r="LAN29" s="559"/>
      <c r="LAO29" s="560"/>
      <c r="LAP29" s="559"/>
      <c r="LAQ29" s="559"/>
      <c r="LAR29" s="559"/>
      <c r="LAS29" s="560"/>
      <c r="LAT29" s="560"/>
      <c r="LAU29" s="561"/>
      <c r="LAV29" s="560"/>
      <c r="LAW29" s="767"/>
      <c r="LAX29" s="767"/>
      <c r="LAY29" s="767"/>
      <c r="LAZ29" s="767"/>
      <c r="LBA29" s="767"/>
      <c r="LBB29" s="559"/>
      <c r="LBC29" s="559"/>
      <c r="LBD29" s="560"/>
      <c r="LBE29" s="559"/>
      <c r="LBF29" s="559"/>
      <c r="LBG29" s="559"/>
      <c r="LBH29" s="560"/>
      <c r="LBI29" s="560"/>
      <c r="LBJ29" s="561"/>
      <c r="LBK29" s="560"/>
      <c r="LBL29" s="767"/>
      <c r="LBM29" s="767"/>
      <c r="LBN29" s="767"/>
      <c r="LBO29" s="767"/>
      <c r="LBP29" s="767"/>
      <c r="LBQ29" s="559"/>
      <c r="LBR29" s="559"/>
      <c r="LBS29" s="560"/>
      <c r="LBT29" s="559"/>
      <c r="LBU29" s="559"/>
      <c r="LBV29" s="559"/>
      <c r="LBW29" s="560"/>
      <c r="LBX29" s="560"/>
      <c r="LBY29" s="561"/>
      <c r="LBZ29" s="560"/>
      <c r="LCA29" s="767"/>
      <c r="LCB29" s="767"/>
      <c r="LCC29" s="767"/>
      <c r="LCD29" s="767"/>
      <c r="LCE29" s="767"/>
      <c r="LCF29" s="559"/>
      <c r="LCG29" s="559"/>
      <c r="LCH29" s="560"/>
      <c r="LCI29" s="559"/>
      <c r="LCJ29" s="559"/>
      <c r="LCK29" s="559"/>
      <c r="LCL29" s="560"/>
      <c r="LCM29" s="560"/>
      <c r="LCN29" s="561"/>
      <c r="LCO29" s="560"/>
      <c r="LCP29" s="767"/>
      <c r="LCQ29" s="767"/>
      <c r="LCR29" s="767"/>
      <c r="LCS29" s="767"/>
      <c r="LCT29" s="767"/>
      <c r="LCU29" s="559"/>
      <c r="LCV29" s="559"/>
      <c r="LCW29" s="560"/>
      <c r="LCX29" s="559"/>
      <c r="LCY29" s="559"/>
      <c r="LCZ29" s="559"/>
      <c r="LDA29" s="560"/>
      <c r="LDB29" s="560"/>
      <c r="LDC29" s="561"/>
      <c r="LDD29" s="560"/>
      <c r="LDE29" s="767"/>
      <c r="LDF29" s="767"/>
      <c r="LDG29" s="767"/>
      <c r="LDH29" s="767"/>
      <c r="LDI29" s="767"/>
      <c r="LDJ29" s="559"/>
      <c r="LDK29" s="559"/>
      <c r="LDL29" s="560"/>
      <c r="LDM29" s="559"/>
      <c r="LDN29" s="559"/>
      <c r="LDO29" s="559"/>
      <c r="LDP29" s="560"/>
      <c r="LDQ29" s="560"/>
      <c r="LDR29" s="561"/>
      <c r="LDS29" s="560"/>
      <c r="LDT29" s="767"/>
      <c r="LDU29" s="767"/>
      <c r="LDV29" s="767"/>
      <c r="LDW29" s="767"/>
      <c r="LDX29" s="767"/>
      <c r="LDY29" s="559"/>
      <c r="LDZ29" s="559"/>
      <c r="LEA29" s="560"/>
      <c r="LEB29" s="559"/>
      <c r="LEC29" s="559"/>
      <c r="LED29" s="559"/>
      <c r="LEE29" s="560"/>
      <c r="LEF29" s="560"/>
      <c r="LEG29" s="561"/>
      <c r="LEH29" s="560"/>
      <c r="LEI29" s="767"/>
      <c r="LEJ29" s="767"/>
      <c r="LEK29" s="767"/>
      <c r="LEL29" s="767"/>
      <c r="LEM29" s="767"/>
      <c r="LEN29" s="559"/>
      <c r="LEO29" s="559"/>
      <c r="LEP29" s="560"/>
      <c r="LEQ29" s="559"/>
      <c r="LER29" s="559"/>
      <c r="LES29" s="559"/>
      <c r="LET29" s="560"/>
      <c r="LEU29" s="560"/>
      <c r="LEV29" s="561"/>
      <c r="LEW29" s="560"/>
      <c r="LEX29" s="767"/>
      <c r="LEY29" s="767"/>
      <c r="LEZ29" s="767"/>
      <c r="LFA29" s="767"/>
      <c r="LFB29" s="767"/>
      <c r="LFC29" s="559"/>
      <c r="LFD29" s="559"/>
      <c r="LFE29" s="560"/>
      <c r="LFF29" s="559"/>
      <c r="LFG29" s="559"/>
      <c r="LFH29" s="559"/>
      <c r="LFI29" s="560"/>
      <c r="LFJ29" s="560"/>
      <c r="LFK29" s="561"/>
      <c r="LFL29" s="560"/>
      <c r="LFM29" s="767"/>
      <c r="LFN29" s="767"/>
      <c r="LFO29" s="767"/>
      <c r="LFP29" s="767"/>
      <c r="LFQ29" s="767"/>
      <c r="LFR29" s="559"/>
      <c r="LFS29" s="559"/>
      <c r="LFT29" s="560"/>
      <c r="LFU29" s="559"/>
      <c r="LFV29" s="559"/>
      <c r="LFW29" s="559"/>
      <c r="LFX29" s="560"/>
      <c r="LFY29" s="560"/>
      <c r="LFZ29" s="561"/>
      <c r="LGA29" s="560"/>
      <c r="LGB29" s="767"/>
      <c r="LGC29" s="767"/>
      <c r="LGD29" s="767"/>
      <c r="LGE29" s="767"/>
      <c r="LGF29" s="767"/>
      <c r="LGG29" s="559"/>
      <c r="LGH29" s="559"/>
      <c r="LGI29" s="560"/>
      <c r="LGJ29" s="559"/>
      <c r="LGK29" s="559"/>
      <c r="LGL29" s="559"/>
      <c r="LGM29" s="560"/>
      <c r="LGN29" s="560"/>
      <c r="LGO29" s="561"/>
      <c r="LGP29" s="560"/>
      <c r="LGQ29" s="767"/>
      <c r="LGR29" s="767"/>
      <c r="LGS29" s="767"/>
      <c r="LGT29" s="767"/>
      <c r="LGU29" s="767"/>
      <c r="LGV29" s="559"/>
      <c r="LGW29" s="559"/>
      <c r="LGX29" s="560"/>
      <c r="LGY29" s="559"/>
      <c r="LGZ29" s="559"/>
      <c r="LHA29" s="559"/>
      <c r="LHB29" s="560"/>
      <c r="LHC29" s="560"/>
      <c r="LHD29" s="561"/>
      <c r="LHE29" s="560"/>
      <c r="LHF29" s="767"/>
      <c r="LHG29" s="767"/>
      <c r="LHH29" s="767"/>
      <c r="LHI29" s="767"/>
      <c r="LHJ29" s="767"/>
      <c r="LHK29" s="559"/>
      <c r="LHL29" s="559"/>
      <c r="LHM29" s="560"/>
      <c r="LHN29" s="559"/>
      <c r="LHO29" s="559"/>
      <c r="LHP29" s="559"/>
      <c r="LHQ29" s="560"/>
      <c r="LHR29" s="560"/>
      <c r="LHS29" s="561"/>
      <c r="LHT29" s="560"/>
      <c r="LHU29" s="767"/>
      <c r="LHV29" s="767"/>
      <c r="LHW29" s="767"/>
      <c r="LHX29" s="767"/>
      <c r="LHY29" s="767"/>
      <c r="LHZ29" s="559"/>
      <c r="LIA29" s="559"/>
      <c r="LIB29" s="560"/>
      <c r="LIC29" s="559"/>
      <c r="LID29" s="559"/>
      <c r="LIE29" s="559"/>
      <c r="LIF29" s="560"/>
      <c r="LIG29" s="560"/>
      <c r="LIH29" s="561"/>
      <c r="LII29" s="560"/>
      <c r="LIJ29" s="767"/>
      <c r="LIK29" s="767"/>
      <c r="LIL29" s="767"/>
      <c r="LIM29" s="767"/>
      <c r="LIN29" s="767"/>
      <c r="LIO29" s="559"/>
      <c r="LIP29" s="559"/>
      <c r="LIQ29" s="560"/>
      <c r="LIR29" s="559"/>
      <c r="LIS29" s="559"/>
      <c r="LIT29" s="559"/>
      <c r="LIU29" s="560"/>
      <c r="LIV29" s="560"/>
      <c r="LIW29" s="561"/>
      <c r="LIX29" s="560"/>
      <c r="LIY29" s="767"/>
      <c r="LIZ29" s="767"/>
      <c r="LJA29" s="767"/>
      <c r="LJB29" s="767"/>
      <c r="LJC29" s="767"/>
      <c r="LJD29" s="559"/>
      <c r="LJE29" s="559"/>
      <c r="LJF29" s="560"/>
      <c r="LJG29" s="559"/>
      <c r="LJH29" s="559"/>
      <c r="LJI29" s="559"/>
      <c r="LJJ29" s="560"/>
      <c r="LJK29" s="560"/>
      <c r="LJL29" s="561"/>
      <c r="LJM29" s="560"/>
      <c r="LJN29" s="767"/>
      <c r="LJO29" s="767"/>
      <c r="LJP29" s="767"/>
      <c r="LJQ29" s="767"/>
      <c r="LJR29" s="767"/>
      <c r="LJS29" s="559"/>
      <c r="LJT29" s="559"/>
      <c r="LJU29" s="560"/>
      <c r="LJV29" s="559"/>
      <c r="LJW29" s="559"/>
      <c r="LJX29" s="559"/>
      <c r="LJY29" s="560"/>
      <c r="LJZ29" s="560"/>
      <c r="LKA29" s="561"/>
      <c r="LKB29" s="560"/>
      <c r="LKC29" s="767"/>
      <c r="LKD29" s="767"/>
      <c r="LKE29" s="767"/>
      <c r="LKF29" s="767"/>
      <c r="LKG29" s="767"/>
      <c r="LKH29" s="559"/>
      <c r="LKI29" s="559"/>
      <c r="LKJ29" s="560"/>
      <c r="LKK29" s="559"/>
      <c r="LKL29" s="559"/>
      <c r="LKM29" s="559"/>
      <c r="LKN29" s="560"/>
      <c r="LKO29" s="560"/>
      <c r="LKP29" s="561"/>
      <c r="LKQ29" s="560"/>
      <c r="LKR29" s="767"/>
      <c r="LKS29" s="767"/>
      <c r="LKT29" s="767"/>
      <c r="LKU29" s="767"/>
      <c r="LKV29" s="767"/>
      <c r="LKW29" s="559"/>
      <c r="LKX29" s="559"/>
      <c r="LKY29" s="560"/>
      <c r="LKZ29" s="559"/>
      <c r="LLA29" s="559"/>
      <c r="LLB29" s="559"/>
      <c r="LLC29" s="560"/>
      <c r="LLD29" s="560"/>
      <c r="LLE29" s="561"/>
      <c r="LLF29" s="560"/>
      <c r="LLG29" s="767"/>
      <c r="LLH29" s="767"/>
      <c r="LLI29" s="767"/>
      <c r="LLJ29" s="767"/>
      <c r="LLK29" s="767"/>
      <c r="LLL29" s="559"/>
      <c r="LLM29" s="559"/>
      <c r="LLN29" s="560"/>
      <c r="LLO29" s="559"/>
      <c r="LLP29" s="559"/>
      <c r="LLQ29" s="559"/>
      <c r="LLR29" s="560"/>
      <c r="LLS29" s="560"/>
      <c r="LLT29" s="561"/>
      <c r="LLU29" s="560"/>
      <c r="LLV29" s="767"/>
      <c r="LLW29" s="767"/>
      <c r="LLX29" s="767"/>
      <c r="LLY29" s="767"/>
      <c r="LLZ29" s="767"/>
      <c r="LMA29" s="559"/>
      <c r="LMB29" s="559"/>
      <c r="LMC29" s="560"/>
      <c r="LMD29" s="559"/>
      <c r="LME29" s="559"/>
      <c r="LMF29" s="559"/>
      <c r="LMG29" s="560"/>
      <c r="LMH29" s="560"/>
      <c r="LMI29" s="561"/>
      <c r="LMJ29" s="560"/>
      <c r="LMK29" s="767"/>
      <c r="LML29" s="767"/>
      <c r="LMM29" s="767"/>
      <c r="LMN29" s="767"/>
      <c r="LMO29" s="767"/>
      <c r="LMP29" s="559"/>
      <c r="LMQ29" s="559"/>
      <c r="LMR29" s="560"/>
      <c r="LMS29" s="559"/>
      <c r="LMT29" s="559"/>
      <c r="LMU29" s="559"/>
      <c r="LMV29" s="560"/>
      <c r="LMW29" s="560"/>
      <c r="LMX29" s="561"/>
      <c r="LMY29" s="560"/>
      <c r="LMZ29" s="767"/>
      <c r="LNA29" s="767"/>
      <c r="LNB29" s="767"/>
      <c r="LNC29" s="767"/>
      <c r="LND29" s="767"/>
      <c r="LNE29" s="559"/>
      <c r="LNF29" s="559"/>
      <c r="LNG29" s="560"/>
      <c r="LNH29" s="559"/>
      <c r="LNI29" s="559"/>
      <c r="LNJ29" s="559"/>
      <c r="LNK29" s="560"/>
      <c r="LNL29" s="560"/>
      <c r="LNM29" s="561"/>
      <c r="LNN29" s="560"/>
      <c r="LNO29" s="767"/>
      <c r="LNP29" s="767"/>
      <c r="LNQ29" s="767"/>
      <c r="LNR29" s="767"/>
      <c r="LNS29" s="767"/>
      <c r="LNT29" s="559"/>
      <c r="LNU29" s="559"/>
      <c r="LNV29" s="560"/>
      <c r="LNW29" s="559"/>
      <c r="LNX29" s="559"/>
      <c r="LNY29" s="559"/>
      <c r="LNZ29" s="560"/>
      <c r="LOA29" s="560"/>
      <c r="LOB29" s="561"/>
      <c r="LOC29" s="560"/>
      <c r="LOD29" s="767"/>
      <c r="LOE29" s="767"/>
      <c r="LOF29" s="767"/>
      <c r="LOG29" s="767"/>
      <c r="LOH29" s="767"/>
      <c r="LOI29" s="559"/>
      <c r="LOJ29" s="559"/>
      <c r="LOK29" s="560"/>
      <c r="LOL29" s="559"/>
      <c r="LOM29" s="559"/>
      <c r="LON29" s="559"/>
      <c r="LOO29" s="560"/>
      <c r="LOP29" s="560"/>
      <c r="LOQ29" s="561"/>
      <c r="LOR29" s="560"/>
      <c r="LOS29" s="767"/>
      <c r="LOT29" s="767"/>
      <c r="LOU29" s="767"/>
      <c r="LOV29" s="767"/>
      <c r="LOW29" s="767"/>
      <c r="LOX29" s="559"/>
      <c r="LOY29" s="559"/>
      <c r="LOZ29" s="560"/>
      <c r="LPA29" s="559"/>
      <c r="LPB29" s="559"/>
      <c r="LPC29" s="559"/>
      <c r="LPD29" s="560"/>
      <c r="LPE29" s="560"/>
      <c r="LPF29" s="561"/>
      <c r="LPG29" s="560"/>
      <c r="LPH29" s="767"/>
      <c r="LPI29" s="767"/>
      <c r="LPJ29" s="767"/>
      <c r="LPK29" s="767"/>
      <c r="LPL29" s="767"/>
      <c r="LPM29" s="559"/>
      <c r="LPN29" s="559"/>
      <c r="LPO29" s="560"/>
      <c r="LPP29" s="559"/>
      <c r="LPQ29" s="559"/>
      <c r="LPR29" s="559"/>
      <c r="LPS29" s="560"/>
      <c r="LPT29" s="560"/>
      <c r="LPU29" s="561"/>
      <c r="LPV29" s="560"/>
      <c r="LPW29" s="767"/>
      <c r="LPX29" s="767"/>
      <c r="LPY29" s="767"/>
      <c r="LPZ29" s="767"/>
      <c r="LQA29" s="767"/>
      <c r="LQB29" s="559"/>
      <c r="LQC29" s="559"/>
      <c r="LQD29" s="560"/>
      <c r="LQE29" s="559"/>
      <c r="LQF29" s="559"/>
      <c r="LQG29" s="559"/>
      <c r="LQH29" s="560"/>
      <c r="LQI29" s="560"/>
      <c r="LQJ29" s="561"/>
      <c r="LQK29" s="560"/>
      <c r="LQL29" s="767"/>
      <c r="LQM29" s="767"/>
      <c r="LQN29" s="767"/>
      <c r="LQO29" s="767"/>
      <c r="LQP29" s="767"/>
      <c r="LQQ29" s="559"/>
      <c r="LQR29" s="559"/>
      <c r="LQS29" s="560"/>
      <c r="LQT29" s="559"/>
      <c r="LQU29" s="559"/>
      <c r="LQV29" s="559"/>
      <c r="LQW29" s="560"/>
      <c r="LQX29" s="560"/>
      <c r="LQY29" s="561"/>
      <c r="LQZ29" s="560"/>
      <c r="LRA29" s="767"/>
      <c r="LRB29" s="767"/>
      <c r="LRC29" s="767"/>
      <c r="LRD29" s="767"/>
      <c r="LRE29" s="767"/>
      <c r="LRF29" s="559"/>
      <c r="LRG29" s="559"/>
      <c r="LRH29" s="560"/>
      <c r="LRI29" s="559"/>
      <c r="LRJ29" s="559"/>
      <c r="LRK29" s="559"/>
      <c r="LRL29" s="560"/>
      <c r="LRM29" s="560"/>
      <c r="LRN29" s="561"/>
      <c r="LRO29" s="560"/>
      <c r="LRP29" s="767"/>
      <c r="LRQ29" s="767"/>
      <c r="LRR29" s="767"/>
      <c r="LRS29" s="767"/>
      <c r="LRT29" s="767"/>
      <c r="LRU29" s="559"/>
      <c r="LRV29" s="559"/>
      <c r="LRW29" s="560"/>
      <c r="LRX29" s="559"/>
      <c r="LRY29" s="559"/>
      <c r="LRZ29" s="559"/>
      <c r="LSA29" s="560"/>
      <c r="LSB29" s="560"/>
      <c r="LSC29" s="561"/>
      <c r="LSD29" s="560"/>
      <c r="LSE29" s="767"/>
      <c r="LSF29" s="767"/>
      <c r="LSG29" s="767"/>
      <c r="LSH29" s="767"/>
      <c r="LSI29" s="767"/>
      <c r="LSJ29" s="559"/>
      <c r="LSK29" s="559"/>
      <c r="LSL29" s="560"/>
      <c r="LSM29" s="559"/>
      <c r="LSN29" s="559"/>
      <c r="LSO29" s="559"/>
      <c r="LSP29" s="560"/>
      <c r="LSQ29" s="560"/>
      <c r="LSR29" s="561"/>
      <c r="LSS29" s="560"/>
      <c r="LST29" s="767"/>
      <c r="LSU29" s="767"/>
      <c r="LSV29" s="767"/>
      <c r="LSW29" s="767"/>
      <c r="LSX29" s="767"/>
      <c r="LSY29" s="559"/>
      <c r="LSZ29" s="559"/>
      <c r="LTA29" s="560"/>
      <c r="LTB29" s="559"/>
      <c r="LTC29" s="559"/>
      <c r="LTD29" s="559"/>
      <c r="LTE29" s="560"/>
      <c r="LTF29" s="560"/>
      <c r="LTG29" s="561"/>
      <c r="LTH29" s="560"/>
      <c r="LTI29" s="767"/>
      <c r="LTJ29" s="767"/>
      <c r="LTK29" s="767"/>
      <c r="LTL29" s="767"/>
      <c r="LTM29" s="767"/>
      <c r="LTN29" s="559"/>
      <c r="LTO29" s="559"/>
      <c r="LTP29" s="560"/>
      <c r="LTQ29" s="559"/>
      <c r="LTR29" s="559"/>
      <c r="LTS29" s="559"/>
      <c r="LTT29" s="560"/>
      <c r="LTU29" s="560"/>
      <c r="LTV29" s="561"/>
      <c r="LTW29" s="560"/>
      <c r="LTX29" s="767"/>
      <c r="LTY29" s="767"/>
      <c r="LTZ29" s="767"/>
      <c r="LUA29" s="767"/>
      <c r="LUB29" s="767"/>
      <c r="LUC29" s="559"/>
      <c r="LUD29" s="559"/>
      <c r="LUE29" s="560"/>
      <c r="LUF29" s="559"/>
      <c r="LUG29" s="559"/>
      <c r="LUH29" s="559"/>
      <c r="LUI29" s="560"/>
      <c r="LUJ29" s="560"/>
      <c r="LUK29" s="561"/>
      <c r="LUL29" s="560"/>
      <c r="LUM29" s="767"/>
      <c r="LUN29" s="767"/>
      <c r="LUO29" s="767"/>
      <c r="LUP29" s="767"/>
      <c r="LUQ29" s="767"/>
      <c r="LUR29" s="559"/>
      <c r="LUS29" s="559"/>
      <c r="LUT29" s="560"/>
      <c r="LUU29" s="559"/>
      <c r="LUV29" s="559"/>
      <c r="LUW29" s="559"/>
      <c r="LUX29" s="560"/>
      <c r="LUY29" s="560"/>
      <c r="LUZ29" s="561"/>
      <c r="LVA29" s="560"/>
      <c r="LVB29" s="767"/>
      <c r="LVC29" s="767"/>
      <c r="LVD29" s="767"/>
      <c r="LVE29" s="767"/>
      <c r="LVF29" s="767"/>
      <c r="LVG29" s="559"/>
      <c r="LVH29" s="559"/>
      <c r="LVI29" s="560"/>
      <c r="LVJ29" s="559"/>
      <c r="LVK29" s="559"/>
      <c r="LVL29" s="559"/>
      <c r="LVM29" s="560"/>
      <c r="LVN29" s="560"/>
      <c r="LVO29" s="561"/>
      <c r="LVP29" s="560"/>
      <c r="LVQ29" s="767"/>
      <c r="LVR29" s="767"/>
      <c r="LVS29" s="767"/>
      <c r="LVT29" s="767"/>
      <c r="LVU29" s="767"/>
      <c r="LVV29" s="559"/>
      <c r="LVW29" s="559"/>
      <c r="LVX29" s="560"/>
      <c r="LVY29" s="559"/>
      <c r="LVZ29" s="559"/>
      <c r="LWA29" s="559"/>
      <c r="LWB29" s="560"/>
      <c r="LWC29" s="560"/>
      <c r="LWD29" s="561"/>
      <c r="LWE29" s="560"/>
      <c r="LWF29" s="767"/>
      <c r="LWG29" s="767"/>
      <c r="LWH29" s="767"/>
      <c r="LWI29" s="767"/>
      <c r="LWJ29" s="767"/>
      <c r="LWK29" s="559"/>
      <c r="LWL29" s="559"/>
      <c r="LWM29" s="560"/>
      <c r="LWN29" s="559"/>
      <c r="LWO29" s="559"/>
      <c r="LWP29" s="559"/>
      <c r="LWQ29" s="560"/>
      <c r="LWR29" s="560"/>
      <c r="LWS29" s="561"/>
      <c r="LWT29" s="560"/>
      <c r="LWU29" s="767"/>
      <c r="LWV29" s="767"/>
      <c r="LWW29" s="767"/>
      <c r="LWX29" s="767"/>
      <c r="LWY29" s="767"/>
      <c r="LWZ29" s="559"/>
      <c r="LXA29" s="559"/>
      <c r="LXB29" s="560"/>
      <c r="LXC29" s="559"/>
      <c r="LXD29" s="559"/>
      <c r="LXE29" s="559"/>
      <c r="LXF29" s="560"/>
      <c r="LXG29" s="560"/>
      <c r="LXH29" s="561"/>
      <c r="LXI29" s="560"/>
      <c r="LXJ29" s="767"/>
      <c r="LXK29" s="767"/>
      <c r="LXL29" s="767"/>
      <c r="LXM29" s="767"/>
      <c r="LXN29" s="767"/>
      <c r="LXO29" s="559"/>
      <c r="LXP29" s="559"/>
      <c r="LXQ29" s="560"/>
      <c r="LXR29" s="559"/>
      <c r="LXS29" s="559"/>
      <c r="LXT29" s="559"/>
      <c r="LXU29" s="560"/>
      <c r="LXV29" s="560"/>
      <c r="LXW29" s="561"/>
      <c r="LXX29" s="560"/>
      <c r="LXY29" s="767"/>
      <c r="LXZ29" s="767"/>
      <c r="LYA29" s="767"/>
      <c r="LYB29" s="767"/>
      <c r="LYC29" s="767"/>
      <c r="LYD29" s="559"/>
      <c r="LYE29" s="559"/>
      <c r="LYF29" s="560"/>
      <c r="LYG29" s="559"/>
      <c r="LYH29" s="559"/>
      <c r="LYI29" s="559"/>
      <c r="LYJ29" s="560"/>
      <c r="LYK29" s="560"/>
      <c r="LYL29" s="561"/>
      <c r="LYM29" s="560"/>
      <c r="LYN29" s="767"/>
      <c r="LYO29" s="767"/>
      <c r="LYP29" s="767"/>
      <c r="LYQ29" s="767"/>
      <c r="LYR29" s="767"/>
      <c r="LYS29" s="559"/>
      <c r="LYT29" s="559"/>
      <c r="LYU29" s="560"/>
      <c r="LYV29" s="559"/>
      <c r="LYW29" s="559"/>
      <c r="LYX29" s="559"/>
      <c r="LYY29" s="560"/>
      <c r="LYZ29" s="560"/>
      <c r="LZA29" s="561"/>
      <c r="LZB29" s="560"/>
      <c r="LZC29" s="767"/>
      <c r="LZD29" s="767"/>
      <c r="LZE29" s="767"/>
      <c r="LZF29" s="767"/>
      <c r="LZG29" s="767"/>
      <c r="LZH29" s="559"/>
      <c r="LZI29" s="559"/>
      <c r="LZJ29" s="560"/>
      <c r="LZK29" s="559"/>
      <c r="LZL29" s="559"/>
      <c r="LZM29" s="559"/>
      <c r="LZN29" s="560"/>
      <c r="LZO29" s="560"/>
      <c r="LZP29" s="561"/>
      <c r="LZQ29" s="560"/>
      <c r="LZR29" s="767"/>
      <c r="LZS29" s="767"/>
      <c r="LZT29" s="767"/>
      <c r="LZU29" s="767"/>
      <c r="LZV29" s="767"/>
      <c r="LZW29" s="559"/>
      <c r="LZX29" s="559"/>
      <c r="LZY29" s="560"/>
      <c r="LZZ29" s="559"/>
      <c r="MAA29" s="559"/>
      <c r="MAB29" s="559"/>
      <c r="MAC29" s="560"/>
      <c r="MAD29" s="560"/>
      <c r="MAE29" s="561"/>
      <c r="MAF29" s="560"/>
      <c r="MAG29" s="767"/>
      <c r="MAH29" s="767"/>
      <c r="MAI29" s="767"/>
      <c r="MAJ29" s="767"/>
      <c r="MAK29" s="767"/>
      <c r="MAL29" s="559"/>
      <c r="MAM29" s="559"/>
      <c r="MAN29" s="560"/>
      <c r="MAO29" s="559"/>
      <c r="MAP29" s="559"/>
      <c r="MAQ29" s="559"/>
      <c r="MAR29" s="560"/>
      <c r="MAS29" s="560"/>
      <c r="MAT29" s="561"/>
      <c r="MAU29" s="560"/>
      <c r="MAV29" s="767"/>
      <c r="MAW29" s="767"/>
      <c r="MAX29" s="767"/>
      <c r="MAY29" s="767"/>
      <c r="MAZ29" s="767"/>
      <c r="MBA29" s="559"/>
      <c r="MBB29" s="559"/>
      <c r="MBC29" s="560"/>
      <c r="MBD29" s="559"/>
      <c r="MBE29" s="559"/>
      <c r="MBF29" s="559"/>
      <c r="MBG29" s="560"/>
      <c r="MBH29" s="560"/>
      <c r="MBI29" s="561"/>
      <c r="MBJ29" s="560"/>
      <c r="MBK29" s="767"/>
      <c r="MBL29" s="767"/>
      <c r="MBM29" s="767"/>
      <c r="MBN29" s="767"/>
      <c r="MBO29" s="767"/>
      <c r="MBP29" s="559"/>
      <c r="MBQ29" s="559"/>
      <c r="MBR29" s="560"/>
      <c r="MBS29" s="559"/>
      <c r="MBT29" s="559"/>
      <c r="MBU29" s="559"/>
      <c r="MBV29" s="560"/>
      <c r="MBW29" s="560"/>
      <c r="MBX29" s="561"/>
      <c r="MBY29" s="560"/>
      <c r="MBZ29" s="767"/>
      <c r="MCA29" s="767"/>
      <c r="MCB29" s="767"/>
      <c r="MCC29" s="767"/>
      <c r="MCD29" s="767"/>
      <c r="MCE29" s="559"/>
      <c r="MCF29" s="559"/>
      <c r="MCG29" s="560"/>
      <c r="MCH29" s="559"/>
      <c r="MCI29" s="559"/>
      <c r="MCJ29" s="559"/>
      <c r="MCK29" s="560"/>
      <c r="MCL29" s="560"/>
      <c r="MCM29" s="561"/>
      <c r="MCN29" s="560"/>
      <c r="MCO29" s="767"/>
      <c r="MCP29" s="767"/>
      <c r="MCQ29" s="767"/>
      <c r="MCR29" s="767"/>
      <c r="MCS29" s="767"/>
      <c r="MCT29" s="559"/>
      <c r="MCU29" s="559"/>
      <c r="MCV29" s="560"/>
      <c r="MCW29" s="559"/>
      <c r="MCX29" s="559"/>
      <c r="MCY29" s="559"/>
      <c r="MCZ29" s="560"/>
      <c r="MDA29" s="560"/>
      <c r="MDB29" s="561"/>
      <c r="MDC29" s="560"/>
      <c r="MDD29" s="767"/>
      <c r="MDE29" s="767"/>
      <c r="MDF29" s="767"/>
      <c r="MDG29" s="767"/>
      <c r="MDH29" s="767"/>
      <c r="MDI29" s="559"/>
      <c r="MDJ29" s="559"/>
      <c r="MDK29" s="560"/>
      <c r="MDL29" s="559"/>
      <c r="MDM29" s="559"/>
      <c r="MDN29" s="559"/>
      <c r="MDO29" s="560"/>
      <c r="MDP29" s="560"/>
      <c r="MDQ29" s="561"/>
      <c r="MDR29" s="560"/>
      <c r="MDS29" s="767"/>
      <c r="MDT29" s="767"/>
      <c r="MDU29" s="767"/>
      <c r="MDV29" s="767"/>
      <c r="MDW29" s="767"/>
      <c r="MDX29" s="559"/>
      <c r="MDY29" s="559"/>
      <c r="MDZ29" s="560"/>
      <c r="MEA29" s="559"/>
      <c r="MEB29" s="559"/>
      <c r="MEC29" s="559"/>
      <c r="MED29" s="560"/>
      <c r="MEE29" s="560"/>
      <c r="MEF29" s="561"/>
      <c r="MEG29" s="560"/>
      <c r="MEH29" s="767"/>
      <c r="MEI29" s="767"/>
      <c r="MEJ29" s="767"/>
      <c r="MEK29" s="767"/>
      <c r="MEL29" s="767"/>
      <c r="MEM29" s="559"/>
      <c r="MEN29" s="559"/>
      <c r="MEO29" s="560"/>
      <c r="MEP29" s="559"/>
      <c r="MEQ29" s="559"/>
      <c r="MER29" s="559"/>
      <c r="MES29" s="560"/>
      <c r="MET29" s="560"/>
      <c r="MEU29" s="561"/>
      <c r="MEV29" s="560"/>
      <c r="MEW29" s="767"/>
      <c r="MEX29" s="767"/>
      <c r="MEY29" s="767"/>
      <c r="MEZ29" s="767"/>
      <c r="MFA29" s="767"/>
      <c r="MFB29" s="559"/>
      <c r="MFC29" s="559"/>
      <c r="MFD29" s="560"/>
      <c r="MFE29" s="559"/>
      <c r="MFF29" s="559"/>
      <c r="MFG29" s="559"/>
      <c r="MFH29" s="560"/>
      <c r="MFI29" s="560"/>
      <c r="MFJ29" s="561"/>
      <c r="MFK29" s="560"/>
      <c r="MFL29" s="767"/>
      <c r="MFM29" s="767"/>
      <c r="MFN29" s="767"/>
      <c r="MFO29" s="767"/>
      <c r="MFP29" s="767"/>
      <c r="MFQ29" s="559"/>
      <c r="MFR29" s="559"/>
      <c r="MFS29" s="560"/>
      <c r="MFT29" s="559"/>
      <c r="MFU29" s="559"/>
      <c r="MFV29" s="559"/>
      <c r="MFW29" s="560"/>
      <c r="MFX29" s="560"/>
      <c r="MFY29" s="561"/>
      <c r="MFZ29" s="560"/>
      <c r="MGA29" s="767"/>
      <c r="MGB29" s="767"/>
      <c r="MGC29" s="767"/>
      <c r="MGD29" s="767"/>
      <c r="MGE29" s="767"/>
      <c r="MGF29" s="559"/>
      <c r="MGG29" s="559"/>
      <c r="MGH29" s="560"/>
      <c r="MGI29" s="559"/>
      <c r="MGJ29" s="559"/>
      <c r="MGK29" s="559"/>
      <c r="MGL29" s="560"/>
      <c r="MGM29" s="560"/>
      <c r="MGN29" s="561"/>
      <c r="MGO29" s="560"/>
      <c r="MGP29" s="767"/>
      <c r="MGQ29" s="767"/>
      <c r="MGR29" s="767"/>
      <c r="MGS29" s="767"/>
      <c r="MGT29" s="767"/>
      <c r="MGU29" s="559"/>
      <c r="MGV29" s="559"/>
      <c r="MGW29" s="560"/>
      <c r="MGX29" s="559"/>
      <c r="MGY29" s="559"/>
      <c r="MGZ29" s="559"/>
      <c r="MHA29" s="560"/>
      <c r="MHB29" s="560"/>
      <c r="MHC29" s="561"/>
      <c r="MHD29" s="560"/>
      <c r="MHE29" s="767"/>
      <c r="MHF29" s="767"/>
      <c r="MHG29" s="767"/>
      <c r="MHH29" s="767"/>
      <c r="MHI29" s="767"/>
      <c r="MHJ29" s="559"/>
      <c r="MHK29" s="559"/>
      <c r="MHL29" s="560"/>
      <c r="MHM29" s="559"/>
      <c r="MHN29" s="559"/>
      <c r="MHO29" s="559"/>
      <c r="MHP29" s="560"/>
      <c r="MHQ29" s="560"/>
      <c r="MHR29" s="561"/>
      <c r="MHS29" s="560"/>
      <c r="MHT29" s="767"/>
      <c r="MHU29" s="767"/>
      <c r="MHV29" s="767"/>
      <c r="MHW29" s="767"/>
      <c r="MHX29" s="767"/>
      <c r="MHY29" s="559"/>
      <c r="MHZ29" s="559"/>
      <c r="MIA29" s="560"/>
      <c r="MIB29" s="559"/>
      <c r="MIC29" s="559"/>
      <c r="MID29" s="559"/>
      <c r="MIE29" s="560"/>
      <c r="MIF29" s="560"/>
      <c r="MIG29" s="561"/>
      <c r="MIH29" s="560"/>
      <c r="MII29" s="767"/>
      <c r="MIJ29" s="767"/>
      <c r="MIK29" s="767"/>
      <c r="MIL29" s="767"/>
      <c r="MIM29" s="767"/>
      <c r="MIN29" s="559"/>
      <c r="MIO29" s="559"/>
      <c r="MIP29" s="560"/>
      <c r="MIQ29" s="559"/>
      <c r="MIR29" s="559"/>
      <c r="MIS29" s="559"/>
      <c r="MIT29" s="560"/>
      <c r="MIU29" s="560"/>
      <c r="MIV29" s="561"/>
      <c r="MIW29" s="560"/>
      <c r="MIX29" s="767"/>
      <c r="MIY29" s="767"/>
      <c r="MIZ29" s="767"/>
      <c r="MJA29" s="767"/>
      <c r="MJB29" s="767"/>
      <c r="MJC29" s="559"/>
      <c r="MJD29" s="559"/>
      <c r="MJE29" s="560"/>
      <c r="MJF29" s="559"/>
      <c r="MJG29" s="559"/>
      <c r="MJH29" s="559"/>
      <c r="MJI29" s="560"/>
      <c r="MJJ29" s="560"/>
      <c r="MJK29" s="561"/>
      <c r="MJL29" s="560"/>
      <c r="MJM29" s="767"/>
      <c r="MJN29" s="767"/>
      <c r="MJO29" s="767"/>
      <c r="MJP29" s="767"/>
      <c r="MJQ29" s="767"/>
      <c r="MJR29" s="559"/>
      <c r="MJS29" s="559"/>
      <c r="MJT29" s="560"/>
      <c r="MJU29" s="559"/>
      <c r="MJV29" s="559"/>
      <c r="MJW29" s="559"/>
      <c r="MJX29" s="560"/>
      <c r="MJY29" s="560"/>
      <c r="MJZ29" s="561"/>
      <c r="MKA29" s="560"/>
      <c r="MKB29" s="767"/>
      <c r="MKC29" s="767"/>
      <c r="MKD29" s="767"/>
      <c r="MKE29" s="767"/>
      <c r="MKF29" s="767"/>
      <c r="MKG29" s="559"/>
      <c r="MKH29" s="559"/>
      <c r="MKI29" s="560"/>
      <c r="MKJ29" s="559"/>
      <c r="MKK29" s="559"/>
      <c r="MKL29" s="559"/>
      <c r="MKM29" s="560"/>
      <c r="MKN29" s="560"/>
      <c r="MKO29" s="561"/>
      <c r="MKP29" s="560"/>
      <c r="MKQ29" s="767"/>
      <c r="MKR29" s="767"/>
      <c r="MKS29" s="767"/>
      <c r="MKT29" s="767"/>
      <c r="MKU29" s="767"/>
      <c r="MKV29" s="559"/>
      <c r="MKW29" s="559"/>
      <c r="MKX29" s="560"/>
      <c r="MKY29" s="559"/>
      <c r="MKZ29" s="559"/>
      <c r="MLA29" s="559"/>
      <c r="MLB29" s="560"/>
      <c r="MLC29" s="560"/>
      <c r="MLD29" s="561"/>
      <c r="MLE29" s="560"/>
      <c r="MLF29" s="767"/>
      <c r="MLG29" s="767"/>
      <c r="MLH29" s="767"/>
      <c r="MLI29" s="767"/>
      <c r="MLJ29" s="767"/>
      <c r="MLK29" s="559"/>
      <c r="MLL29" s="559"/>
      <c r="MLM29" s="560"/>
      <c r="MLN29" s="559"/>
      <c r="MLO29" s="559"/>
      <c r="MLP29" s="559"/>
      <c r="MLQ29" s="560"/>
      <c r="MLR29" s="560"/>
      <c r="MLS29" s="561"/>
      <c r="MLT29" s="560"/>
      <c r="MLU29" s="767"/>
      <c r="MLV29" s="767"/>
      <c r="MLW29" s="767"/>
      <c r="MLX29" s="767"/>
      <c r="MLY29" s="767"/>
      <c r="MLZ29" s="559"/>
      <c r="MMA29" s="559"/>
      <c r="MMB29" s="560"/>
      <c r="MMC29" s="559"/>
      <c r="MMD29" s="559"/>
      <c r="MME29" s="559"/>
      <c r="MMF29" s="560"/>
      <c r="MMG29" s="560"/>
      <c r="MMH29" s="561"/>
      <c r="MMI29" s="560"/>
      <c r="MMJ29" s="767"/>
      <c r="MMK29" s="767"/>
      <c r="MML29" s="767"/>
      <c r="MMM29" s="767"/>
      <c r="MMN29" s="767"/>
      <c r="MMO29" s="559"/>
      <c r="MMP29" s="559"/>
      <c r="MMQ29" s="560"/>
      <c r="MMR29" s="559"/>
      <c r="MMS29" s="559"/>
      <c r="MMT29" s="559"/>
      <c r="MMU29" s="560"/>
      <c r="MMV29" s="560"/>
      <c r="MMW29" s="561"/>
      <c r="MMX29" s="560"/>
      <c r="MMY29" s="767"/>
      <c r="MMZ29" s="767"/>
      <c r="MNA29" s="767"/>
      <c r="MNB29" s="767"/>
      <c r="MNC29" s="767"/>
      <c r="MND29" s="559"/>
      <c r="MNE29" s="559"/>
      <c r="MNF29" s="560"/>
      <c r="MNG29" s="559"/>
      <c r="MNH29" s="559"/>
      <c r="MNI29" s="559"/>
      <c r="MNJ29" s="560"/>
      <c r="MNK29" s="560"/>
      <c r="MNL29" s="561"/>
      <c r="MNM29" s="560"/>
      <c r="MNN29" s="767"/>
      <c r="MNO29" s="767"/>
      <c r="MNP29" s="767"/>
      <c r="MNQ29" s="767"/>
      <c r="MNR29" s="767"/>
      <c r="MNS29" s="559"/>
      <c r="MNT29" s="559"/>
      <c r="MNU29" s="560"/>
      <c r="MNV29" s="559"/>
      <c r="MNW29" s="559"/>
      <c r="MNX29" s="559"/>
      <c r="MNY29" s="560"/>
      <c r="MNZ29" s="560"/>
      <c r="MOA29" s="561"/>
      <c r="MOB29" s="560"/>
      <c r="MOC29" s="767"/>
      <c r="MOD29" s="767"/>
      <c r="MOE29" s="767"/>
      <c r="MOF29" s="767"/>
      <c r="MOG29" s="767"/>
      <c r="MOH29" s="559"/>
      <c r="MOI29" s="559"/>
      <c r="MOJ29" s="560"/>
      <c r="MOK29" s="559"/>
      <c r="MOL29" s="559"/>
      <c r="MOM29" s="559"/>
      <c r="MON29" s="560"/>
      <c r="MOO29" s="560"/>
      <c r="MOP29" s="561"/>
      <c r="MOQ29" s="560"/>
      <c r="MOR29" s="767"/>
      <c r="MOS29" s="767"/>
      <c r="MOT29" s="767"/>
      <c r="MOU29" s="767"/>
      <c r="MOV29" s="767"/>
      <c r="MOW29" s="559"/>
      <c r="MOX29" s="559"/>
      <c r="MOY29" s="560"/>
      <c r="MOZ29" s="559"/>
      <c r="MPA29" s="559"/>
      <c r="MPB29" s="559"/>
      <c r="MPC29" s="560"/>
      <c r="MPD29" s="560"/>
      <c r="MPE29" s="561"/>
      <c r="MPF29" s="560"/>
      <c r="MPG29" s="767"/>
      <c r="MPH29" s="767"/>
      <c r="MPI29" s="767"/>
      <c r="MPJ29" s="767"/>
      <c r="MPK29" s="767"/>
      <c r="MPL29" s="559"/>
      <c r="MPM29" s="559"/>
      <c r="MPN29" s="560"/>
      <c r="MPO29" s="559"/>
      <c r="MPP29" s="559"/>
      <c r="MPQ29" s="559"/>
      <c r="MPR29" s="560"/>
      <c r="MPS29" s="560"/>
      <c r="MPT29" s="561"/>
      <c r="MPU29" s="560"/>
      <c r="MPV29" s="767"/>
      <c r="MPW29" s="767"/>
      <c r="MPX29" s="767"/>
      <c r="MPY29" s="767"/>
      <c r="MPZ29" s="767"/>
      <c r="MQA29" s="559"/>
      <c r="MQB29" s="559"/>
      <c r="MQC29" s="560"/>
      <c r="MQD29" s="559"/>
      <c r="MQE29" s="559"/>
      <c r="MQF29" s="559"/>
      <c r="MQG29" s="560"/>
      <c r="MQH29" s="560"/>
      <c r="MQI29" s="561"/>
      <c r="MQJ29" s="560"/>
      <c r="MQK29" s="767"/>
      <c r="MQL29" s="767"/>
      <c r="MQM29" s="767"/>
      <c r="MQN29" s="767"/>
      <c r="MQO29" s="767"/>
      <c r="MQP29" s="559"/>
      <c r="MQQ29" s="559"/>
      <c r="MQR29" s="560"/>
      <c r="MQS29" s="559"/>
      <c r="MQT29" s="559"/>
      <c r="MQU29" s="559"/>
      <c r="MQV29" s="560"/>
      <c r="MQW29" s="560"/>
      <c r="MQX29" s="561"/>
      <c r="MQY29" s="560"/>
      <c r="MQZ29" s="767"/>
      <c r="MRA29" s="767"/>
      <c r="MRB29" s="767"/>
      <c r="MRC29" s="767"/>
      <c r="MRD29" s="767"/>
      <c r="MRE29" s="559"/>
      <c r="MRF29" s="559"/>
      <c r="MRG29" s="560"/>
      <c r="MRH29" s="559"/>
      <c r="MRI29" s="559"/>
      <c r="MRJ29" s="559"/>
      <c r="MRK29" s="560"/>
      <c r="MRL29" s="560"/>
      <c r="MRM29" s="561"/>
      <c r="MRN29" s="560"/>
      <c r="MRO29" s="767"/>
      <c r="MRP29" s="767"/>
      <c r="MRQ29" s="767"/>
      <c r="MRR29" s="767"/>
      <c r="MRS29" s="767"/>
      <c r="MRT29" s="559"/>
      <c r="MRU29" s="559"/>
      <c r="MRV29" s="560"/>
      <c r="MRW29" s="559"/>
      <c r="MRX29" s="559"/>
      <c r="MRY29" s="559"/>
      <c r="MRZ29" s="560"/>
      <c r="MSA29" s="560"/>
      <c r="MSB29" s="561"/>
      <c r="MSC29" s="560"/>
      <c r="MSD29" s="767"/>
      <c r="MSE29" s="767"/>
      <c r="MSF29" s="767"/>
      <c r="MSG29" s="767"/>
      <c r="MSH29" s="767"/>
      <c r="MSI29" s="559"/>
      <c r="MSJ29" s="559"/>
      <c r="MSK29" s="560"/>
      <c r="MSL29" s="559"/>
      <c r="MSM29" s="559"/>
      <c r="MSN29" s="559"/>
      <c r="MSO29" s="560"/>
      <c r="MSP29" s="560"/>
      <c r="MSQ29" s="561"/>
      <c r="MSR29" s="560"/>
      <c r="MSS29" s="767"/>
      <c r="MST29" s="767"/>
      <c r="MSU29" s="767"/>
      <c r="MSV29" s="767"/>
      <c r="MSW29" s="767"/>
      <c r="MSX29" s="559"/>
      <c r="MSY29" s="559"/>
      <c r="MSZ29" s="560"/>
      <c r="MTA29" s="559"/>
      <c r="MTB29" s="559"/>
      <c r="MTC29" s="559"/>
      <c r="MTD29" s="560"/>
      <c r="MTE29" s="560"/>
      <c r="MTF29" s="561"/>
      <c r="MTG29" s="560"/>
      <c r="MTH29" s="767"/>
      <c r="MTI29" s="767"/>
      <c r="MTJ29" s="767"/>
      <c r="MTK29" s="767"/>
      <c r="MTL29" s="767"/>
      <c r="MTM29" s="559"/>
      <c r="MTN29" s="559"/>
      <c r="MTO29" s="560"/>
      <c r="MTP29" s="559"/>
      <c r="MTQ29" s="559"/>
      <c r="MTR29" s="559"/>
      <c r="MTS29" s="560"/>
      <c r="MTT29" s="560"/>
      <c r="MTU29" s="561"/>
      <c r="MTV29" s="560"/>
      <c r="MTW29" s="767"/>
      <c r="MTX29" s="767"/>
      <c r="MTY29" s="767"/>
      <c r="MTZ29" s="767"/>
      <c r="MUA29" s="767"/>
      <c r="MUB29" s="559"/>
      <c r="MUC29" s="559"/>
      <c r="MUD29" s="560"/>
      <c r="MUE29" s="559"/>
      <c r="MUF29" s="559"/>
      <c r="MUG29" s="559"/>
      <c r="MUH29" s="560"/>
      <c r="MUI29" s="560"/>
      <c r="MUJ29" s="561"/>
      <c r="MUK29" s="560"/>
      <c r="MUL29" s="767"/>
      <c r="MUM29" s="767"/>
      <c r="MUN29" s="767"/>
      <c r="MUO29" s="767"/>
      <c r="MUP29" s="767"/>
      <c r="MUQ29" s="559"/>
      <c r="MUR29" s="559"/>
      <c r="MUS29" s="560"/>
      <c r="MUT29" s="559"/>
      <c r="MUU29" s="559"/>
      <c r="MUV29" s="559"/>
      <c r="MUW29" s="560"/>
      <c r="MUX29" s="560"/>
      <c r="MUY29" s="561"/>
      <c r="MUZ29" s="560"/>
      <c r="MVA29" s="767"/>
      <c r="MVB29" s="767"/>
      <c r="MVC29" s="767"/>
      <c r="MVD29" s="767"/>
      <c r="MVE29" s="767"/>
      <c r="MVF29" s="559"/>
      <c r="MVG29" s="559"/>
      <c r="MVH29" s="560"/>
      <c r="MVI29" s="559"/>
      <c r="MVJ29" s="559"/>
      <c r="MVK29" s="559"/>
      <c r="MVL29" s="560"/>
      <c r="MVM29" s="560"/>
      <c r="MVN29" s="561"/>
      <c r="MVO29" s="560"/>
      <c r="MVP29" s="767"/>
      <c r="MVQ29" s="767"/>
      <c r="MVR29" s="767"/>
      <c r="MVS29" s="767"/>
      <c r="MVT29" s="767"/>
      <c r="MVU29" s="559"/>
      <c r="MVV29" s="559"/>
      <c r="MVW29" s="560"/>
      <c r="MVX29" s="559"/>
      <c r="MVY29" s="559"/>
      <c r="MVZ29" s="559"/>
      <c r="MWA29" s="560"/>
      <c r="MWB29" s="560"/>
      <c r="MWC29" s="561"/>
      <c r="MWD29" s="560"/>
      <c r="MWE29" s="767"/>
      <c r="MWF29" s="767"/>
      <c r="MWG29" s="767"/>
      <c r="MWH29" s="767"/>
      <c r="MWI29" s="767"/>
      <c r="MWJ29" s="559"/>
      <c r="MWK29" s="559"/>
      <c r="MWL29" s="560"/>
      <c r="MWM29" s="559"/>
      <c r="MWN29" s="559"/>
      <c r="MWO29" s="559"/>
      <c r="MWP29" s="560"/>
      <c r="MWQ29" s="560"/>
      <c r="MWR29" s="561"/>
      <c r="MWS29" s="560"/>
      <c r="MWT29" s="767"/>
      <c r="MWU29" s="767"/>
      <c r="MWV29" s="767"/>
      <c r="MWW29" s="767"/>
      <c r="MWX29" s="767"/>
      <c r="MWY29" s="559"/>
      <c r="MWZ29" s="559"/>
      <c r="MXA29" s="560"/>
      <c r="MXB29" s="559"/>
      <c r="MXC29" s="559"/>
      <c r="MXD29" s="559"/>
      <c r="MXE29" s="560"/>
      <c r="MXF29" s="560"/>
      <c r="MXG29" s="561"/>
      <c r="MXH29" s="560"/>
      <c r="MXI29" s="767"/>
      <c r="MXJ29" s="767"/>
      <c r="MXK29" s="767"/>
      <c r="MXL29" s="767"/>
      <c r="MXM29" s="767"/>
      <c r="MXN29" s="559"/>
      <c r="MXO29" s="559"/>
      <c r="MXP29" s="560"/>
      <c r="MXQ29" s="559"/>
      <c r="MXR29" s="559"/>
      <c r="MXS29" s="559"/>
      <c r="MXT29" s="560"/>
      <c r="MXU29" s="560"/>
      <c r="MXV29" s="561"/>
      <c r="MXW29" s="560"/>
      <c r="MXX29" s="767"/>
      <c r="MXY29" s="767"/>
      <c r="MXZ29" s="767"/>
      <c r="MYA29" s="767"/>
      <c r="MYB29" s="767"/>
      <c r="MYC29" s="559"/>
      <c r="MYD29" s="559"/>
      <c r="MYE29" s="560"/>
      <c r="MYF29" s="559"/>
      <c r="MYG29" s="559"/>
      <c r="MYH29" s="559"/>
      <c r="MYI29" s="560"/>
      <c r="MYJ29" s="560"/>
      <c r="MYK29" s="561"/>
      <c r="MYL29" s="560"/>
      <c r="MYM29" s="767"/>
      <c r="MYN29" s="767"/>
      <c r="MYO29" s="767"/>
      <c r="MYP29" s="767"/>
      <c r="MYQ29" s="767"/>
      <c r="MYR29" s="559"/>
      <c r="MYS29" s="559"/>
      <c r="MYT29" s="560"/>
      <c r="MYU29" s="559"/>
      <c r="MYV29" s="559"/>
      <c r="MYW29" s="559"/>
      <c r="MYX29" s="560"/>
      <c r="MYY29" s="560"/>
      <c r="MYZ29" s="561"/>
      <c r="MZA29" s="560"/>
      <c r="MZB29" s="767"/>
      <c r="MZC29" s="767"/>
      <c r="MZD29" s="767"/>
      <c r="MZE29" s="767"/>
      <c r="MZF29" s="767"/>
      <c r="MZG29" s="559"/>
      <c r="MZH29" s="559"/>
      <c r="MZI29" s="560"/>
      <c r="MZJ29" s="559"/>
      <c r="MZK29" s="559"/>
      <c r="MZL29" s="559"/>
      <c r="MZM29" s="560"/>
      <c r="MZN29" s="560"/>
      <c r="MZO29" s="561"/>
      <c r="MZP29" s="560"/>
      <c r="MZQ29" s="767"/>
      <c r="MZR29" s="767"/>
      <c r="MZS29" s="767"/>
      <c r="MZT29" s="767"/>
      <c r="MZU29" s="767"/>
      <c r="MZV29" s="559"/>
      <c r="MZW29" s="559"/>
      <c r="MZX29" s="560"/>
      <c r="MZY29" s="559"/>
      <c r="MZZ29" s="559"/>
      <c r="NAA29" s="559"/>
      <c r="NAB29" s="560"/>
      <c r="NAC29" s="560"/>
      <c r="NAD29" s="561"/>
      <c r="NAE29" s="560"/>
      <c r="NAF29" s="767"/>
      <c r="NAG29" s="767"/>
      <c r="NAH29" s="767"/>
      <c r="NAI29" s="767"/>
      <c r="NAJ29" s="767"/>
      <c r="NAK29" s="559"/>
      <c r="NAL29" s="559"/>
      <c r="NAM29" s="560"/>
      <c r="NAN29" s="559"/>
      <c r="NAO29" s="559"/>
      <c r="NAP29" s="559"/>
      <c r="NAQ29" s="560"/>
      <c r="NAR29" s="560"/>
      <c r="NAS29" s="561"/>
      <c r="NAT29" s="560"/>
      <c r="NAU29" s="767"/>
      <c r="NAV29" s="767"/>
      <c r="NAW29" s="767"/>
      <c r="NAX29" s="767"/>
      <c r="NAY29" s="767"/>
      <c r="NAZ29" s="559"/>
      <c r="NBA29" s="559"/>
      <c r="NBB29" s="560"/>
      <c r="NBC29" s="559"/>
      <c r="NBD29" s="559"/>
      <c r="NBE29" s="559"/>
      <c r="NBF29" s="560"/>
      <c r="NBG29" s="560"/>
      <c r="NBH29" s="561"/>
      <c r="NBI29" s="560"/>
      <c r="NBJ29" s="767"/>
      <c r="NBK29" s="767"/>
      <c r="NBL29" s="767"/>
      <c r="NBM29" s="767"/>
      <c r="NBN29" s="767"/>
      <c r="NBO29" s="559"/>
      <c r="NBP29" s="559"/>
      <c r="NBQ29" s="560"/>
      <c r="NBR29" s="559"/>
      <c r="NBS29" s="559"/>
      <c r="NBT29" s="559"/>
      <c r="NBU29" s="560"/>
      <c r="NBV29" s="560"/>
      <c r="NBW29" s="561"/>
      <c r="NBX29" s="560"/>
      <c r="NBY29" s="767"/>
      <c r="NBZ29" s="767"/>
      <c r="NCA29" s="767"/>
      <c r="NCB29" s="767"/>
      <c r="NCC29" s="767"/>
      <c r="NCD29" s="559"/>
      <c r="NCE29" s="559"/>
      <c r="NCF29" s="560"/>
      <c r="NCG29" s="559"/>
      <c r="NCH29" s="559"/>
      <c r="NCI29" s="559"/>
      <c r="NCJ29" s="560"/>
      <c r="NCK29" s="560"/>
      <c r="NCL29" s="561"/>
      <c r="NCM29" s="560"/>
      <c r="NCN29" s="767"/>
      <c r="NCO29" s="767"/>
      <c r="NCP29" s="767"/>
      <c r="NCQ29" s="767"/>
      <c r="NCR29" s="767"/>
      <c r="NCS29" s="559"/>
      <c r="NCT29" s="559"/>
      <c r="NCU29" s="560"/>
      <c r="NCV29" s="559"/>
      <c r="NCW29" s="559"/>
      <c r="NCX29" s="559"/>
      <c r="NCY29" s="560"/>
      <c r="NCZ29" s="560"/>
      <c r="NDA29" s="561"/>
      <c r="NDB29" s="560"/>
      <c r="NDC29" s="767"/>
      <c r="NDD29" s="767"/>
      <c r="NDE29" s="767"/>
      <c r="NDF29" s="767"/>
      <c r="NDG29" s="767"/>
      <c r="NDH29" s="559"/>
      <c r="NDI29" s="559"/>
      <c r="NDJ29" s="560"/>
      <c r="NDK29" s="559"/>
      <c r="NDL29" s="559"/>
      <c r="NDM29" s="559"/>
      <c r="NDN29" s="560"/>
      <c r="NDO29" s="560"/>
      <c r="NDP29" s="561"/>
      <c r="NDQ29" s="560"/>
      <c r="NDR29" s="767"/>
      <c r="NDS29" s="767"/>
      <c r="NDT29" s="767"/>
      <c r="NDU29" s="767"/>
      <c r="NDV29" s="767"/>
      <c r="NDW29" s="559"/>
      <c r="NDX29" s="559"/>
      <c r="NDY29" s="560"/>
      <c r="NDZ29" s="559"/>
      <c r="NEA29" s="559"/>
      <c r="NEB29" s="559"/>
      <c r="NEC29" s="560"/>
      <c r="NED29" s="560"/>
      <c r="NEE29" s="561"/>
      <c r="NEF29" s="560"/>
      <c r="NEG29" s="767"/>
      <c r="NEH29" s="767"/>
      <c r="NEI29" s="767"/>
      <c r="NEJ29" s="767"/>
      <c r="NEK29" s="767"/>
      <c r="NEL29" s="559"/>
      <c r="NEM29" s="559"/>
      <c r="NEN29" s="560"/>
      <c r="NEO29" s="559"/>
      <c r="NEP29" s="559"/>
      <c r="NEQ29" s="559"/>
      <c r="NER29" s="560"/>
      <c r="NES29" s="560"/>
      <c r="NET29" s="561"/>
      <c r="NEU29" s="560"/>
      <c r="NEV29" s="767"/>
      <c r="NEW29" s="767"/>
      <c r="NEX29" s="767"/>
      <c r="NEY29" s="767"/>
      <c r="NEZ29" s="767"/>
      <c r="NFA29" s="559"/>
      <c r="NFB29" s="559"/>
      <c r="NFC29" s="560"/>
      <c r="NFD29" s="559"/>
      <c r="NFE29" s="559"/>
      <c r="NFF29" s="559"/>
      <c r="NFG29" s="560"/>
      <c r="NFH29" s="560"/>
      <c r="NFI29" s="561"/>
      <c r="NFJ29" s="560"/>
      <c r="NFK29" s="767"/>
      <c r="NFL29" s="767"/>
      <c r="NFM29" s="767"/>
      <c r="NFN29" s="767"/>
      <c r="NFO29" s="767"/>
      <c r="NFP29" s="559"/>
      <c r="NFQ29" s="559"/>
      <c r="NFR29" s="560"/>
      <c r="NFS29" s="559"/>
      <c r="NFT29" s="559"/>
      <c r="NFU29" s="559"/>
      <c r="NFV29" s="560"/>
      <c r="NFW29" s="560"/>
      <c r="NFX29" s="561"/>
      <c r="NFY29" s="560"/>
      <c r="NFZ29" s="767"/>
      <c r="NGA29" s="767"/>
      <c r="NGB29" s="767"/>
      <c r="NGC29" s="767"/>
      <c r="NGD29" s="767"/>
      <c r="NGE29" s="559"/>
      <c r="NGF29" s="559"/>
      <c r="NGG29" s="560"/>
      <c r="NGH29" s="559"/>
      <c r="NGI29" s="559"/>
      <c r="NGJ29" s="559"/>
      <c r="NGK29" s="560"/>
      <c r="NGL29" s="560"/>
      <c r="NGM29" s="561"/>
      <c r="NGN29" s="560"/>
      <c r="NGO29" s="767"/>
      <c r="NGP29" s="767"/>
      <c r="NGQ29" s="767"/>
      <c r="NGR29" s="767"/>
      <c r="NGS29" s="767"/>
      <c r="NGT29" s="559"/>
      <c r="NGU29" s="559"/>
      <c r="NGV29" s="560"/>
      <c r="NGW29" s="559"/>
      <c r="NGX29" s="559"/>
      <c r="NGY29" s="559"/>
      <c r="NGZ29" s="560"/>
      <c r="NHA29" s="560"/>
      <c r="NHB29" s="561"/>
      <c r="NHC29" s="560"/>
      <c r="NHD29" s="767"/>
      <c r="NHE29" s="767"/>
      <c r="NHF29" s="767"/>
      <c r="NHG29" s="767"/>
      <c r="NHH29" s="767"/>
      <c r="NHI29" s="559"/>
      <c r="NHJ29" s="559"/>
      <c r="NHK29" s="560"/>
      <c r="NHL29" s="559"/>
      <c r="NHM29" s="559"/>
      <c r="NHN29" s="559"/>
      <c r="NHO29" s="560"/>
      <c r="NHP29" s="560"/>
      <c r="NHQ29" s="561"/>
      <c r="NHR29" s="560"/>
      <c r="NHS29" s="767"/>
      <c r="NHT29" s="767"/>
      <c r="NHU29" s="767"/>
      <c r="NHV29" s="767"/>
      <c r="NHW29" s="767"/>
      <c r="NHX29" s="559"/>
      <c r="NHY29" s="559"/>
      <c r="NHZ29" s="560"/>
      <c r="NIA29" s="559"/>
      <c r="NIB29" s="559"/>
      <c r="NIC29" s="559"/>
      <c r="NID29" s="560"/>
      <c r="NIE29" s="560"/>
      <c r="NIF29" s="561"/>
      <c r="NIG29" s="560"/>
      <c r="NIH29" s="767"/>
      <c r="NII29" s="767"/>
      <c r="NIJ29" s="767"/>
      <c r="NIK29" s="767"/>
      <c r="NIL29" s="767"/>
      <c r="NIM29" s="559"/>
      <c r="NIN29" s="559"/>
      <c r="NIO29" s="560"/>
      <c r="NIP29" s="559"/>
      <c r="NIQ29" s="559"/>
      <c r="NIR29" s="559"/>
      <c r="NIS29" s="560"/>
      <c r="NIT29" s="560"/>
      <c r="NIU29" s="561"/>
      <c r="NIV29" s="560"/>
      <c r="NIW29" s="767"/>
      <c r="NIX29" s="767"/>
      <c r="NIY29" s="767"/>
      <c r="NIZ29" s="767"/>
      <c r="NJA29" s="767"/>
      <c r="NJB29" s="559"/>
      <c r="NJC29" s="559"/>
      <c r="NJD29" s="560"/>
      <c r="NJE29" s="559"/>
      <c r="NJF29" s="559"/>
      <c r="NJG29" s="559"/>
      <c r="NJH29" s="560"/>
      <c r="NJI29" s="560"/>
      <c r="NJJ29" s="561"/>
      <c r="NJK29" s="560"/>
      <c r="NJL29" s="767"/>
      <c r="NJM29" s="767"/>
      <c r="NJN29" s="767"/>
      <c r="NJO29" s="767"/>
      <c r="NJP29" s="767"/>
      <c r="NJQ29" s="559"/>
      <c r="NJR29" s="559"/>
      <c r="NJS29" s="560"/>
      <c r="NJT29" s="559"/>
      <c r="NJU29" s="559"/>
      <c r="NJV29" s="559"/>
      <c r="NJW29" s="560"/>
      <c r="NJX29" s="560"/>
      <c r="NJY29" s="561"/>
      <c r="NJZ29" s="560"/>
      <c r="NKA29" s="767"/>
      <c r="NKB29" s="767"/>
      <c r="NKC29" s="767"/>
      <c r="NKD29" s="767"/>
      <c r="NKE29" s="767"/>
      <c r="NKF29" s="559"/>
      <c r="NKG29" s="559"/>
      <c r="NKH29" s="560"/>
      <c r="NKI29" s="559"/>
      <c r="NKJ29" s="559"/>
      <c r="NKK29" s="559"/>
      <c r="NKL29" s="560"/>
      <c r="NKM29" s="560"/>
      <c r="NKN29" s="561"/>
      <c r="NKO29" s="560"/>
      <c r="NKP29" s="767"/>
      <c r="NKQ29" s="767"/>
      <c r="NKR29" s="767"/>
      <c r="NKS29" s="767"/>
      <c r="NKT29" s="767"/>
      <c r="NKU29" s="559"/>
      <c r="NKV29" s="559"/>
      <c r="NKW29" s="560"/>
      <c r="NKX29" s="559"/>
      <c r="NKY29" s="559"/>
      <c r="NKZ29" s="559"/>
      <c r="NLA29" s="560"/>
      <c r="NLB29" s="560"/>
      <c r="NLC29" s="561"/>
      <c r="NLD29" s="560"/>
      <c r="NLE29" s="767"/>
      <c r="NLF29" s="767"/>
      <c r="NLG29" s="767"/>
      <c r="NLH29" s="767"/>
      <c r="NLI29" s="767"/>
      <c r="NLJ29" s="559"/>
      <c r="NLK29" s="559"/>
      <c r="NLL29" s="560"/>
      <c r="NLM29" s="559"/>
      <c r="NLN29" s="559"/>
      <c r="NLO29" s="559"/>
      <c r="NLP29" s="560"/>
      <c r="NLQ29" s="560"/>
      <c r="NLR29" s="561"/>
      <c r="NLS29" s="560"/>
      <c r="NLT29" s="767"/>
      <c r="NLU29" s="767"/>
      <c r="NLV29" s="767"/>
      <c r="NLW29" s="767"/>
      <c r="NLX29" s="767"/>
      <c r="NLY29" s="559"/>
      <c r="NLZ29" s="559"/>
      <c r="NMA29" s="560"/>
      <c r="NMB29" s="559"/>
      <c r="NMC29" s="559"/>
      <c r="NMD29" s="559"/>
      <c r="NME29" s="560"/>
      <c r="NMF29" s="560"/>
      <c r="NMG29" s="561"/>
      <c r="NMH29" s="560"/>
      <c r="NMI29" s="767"/>
      <c r="NMJ29" s="767"/>
      <c r="NMK29" s="767"/>
      <c r="NML29" s="767"/>
      <c r="NMM29" s="767"/>
      <c r="NMN29" s="559"/>
      <c r="NMO29" s="559"/>
      <c r="NMP29" s="560"/>
      <c r="NMQ29" s="559"/>
      <c r="NMR29" s="559"/>
      <c r="NMS29" s="559"/>
      <c r="NMT29" s="560"/>
      <c r="NMU29" s="560"/>
      <c r="NMV29" s="561"/>
      <c r="NMW29" s="560"/>
      <c r="NMX29" s="767"/>
      <c r="NMY29" s="767"/>
      <c r="NMZ29" s="767"/>
      <c r="NNA29" s="767"/>
      <c r="NNB29" s="767"/>
      <c r="NNC29" s="559"/>
      <c r="NND29" s="559"/>
      <c r="NNE29" s="560"/>
      <c r="NNF29" s="559"/>
      <c r="NNG29" s="559"/>
      <c r="NNH29" s="559"/>
      <c r="NNI29" s="560"/>
      <c r="NNJ29" s="560"/>
      <c r="NNK29" s="561"/>
      <c r="NNL29" s="560"/>
      <c r="NNM29" s="767"/>
      <c r="NNN29" s="767"/>
      <c r="NNO29" s="767"/>
      <c r="NNP29" s="767"/>
      <c r="NNQ29" s="767"/>
      <c r="NNR29" s="559"/>
      <c r="NNS29" s="559"/>
      <c r="NNT29" s="560"/>
      <c r="NNU29" s="559"/>
      <c r="NNV29" s="559"/>
      <c r="NNW29" s="559"/>
      <c r="NNX29" s="560"/>
      <c r="NNY29" s="560"/>
      <c r="NNZ29" s="561"/>
      <c r="NOA29" s="560"/>
      <c r="NOB29" s="767"/>
      <c r="NOC29" s="767"/>
      <c r="NOD29" s="767"/>
      <c r="NOE29" s="767"/>
      <c r="NOF29" s="767"/>
      <c r="NOG29" s="559"/>
      <c r="NOH29" s="559"/>
      <c r="NOI29" s="560"/>
      <c r="NOJ29" s="559"/>
      <c r="NOK29" s="559"/>
      <c r="NOL29" s="559"/>
      <c r="NOM29" s="560"/>
      <c r="NON29" s="560"/>
      <c r="NOO29" s="561"/>
      <c r="NOP29" s="560"/>
      <c r="NOQ29" s="767"/>
      <c r="NOR29" s="767"/>
      <c r="NOS29" s="767"/>
      <c r="NOT29" s="767"/>
      <c r="NOU29" s="767"/>
      <c r="NOV29" s="559"/>
      <c r="NOW29" s="559"/>
      <c r="NOX29" s="560"/>
      <c r="NOY29" s="559"/>
      <c r="NOZ29" s="559"/>
      <c r="NPA29" s="559"/>
      <c r="NPB29" s="560"/>
      <c r="NPC29" s="560"/>
      <c r="NPD29" s="561"/>
      <c r="NPE29" s="560"/>
      <c r="NPF29" s="767"/>
      <c r="NPG29" s="767"/>
      <c r="NPH29" s="767"/>
      <c r="NPI29" s="767"/>
      <c r="NPJ29" s="767"/>
      <c r="NPK29" s="559"/>
      <c r="NPL29" s="559"/>
      <c r="NPM29" s="560"/>
      <c r="NPN29" s="559"/>
      <c r="NPO29" s="559"/>
      <c r="NPP29" s="559"/>
      <c r="NPQ29" s="560"/>
      <c r="NPR29" s="560"/>
      <c r="NPS29" s="561"/>
      <c r="NPT29" s="560"/>
      <c r="NPU29" s="767"/>
      <c r="NPV29" s="767"/>
      <c r="NPW29" s="767"/>
      <c r="NPX29" s="767"/>
      <c r="NPY29" s="767"/>
      <c r="NPZ29" s="559"/>
      <c r="NQA29" s="559"/>
      <c r="NQB29" s="560"/>
      <c r="NQC29" s="559"/>
      <c r="NQD29" s="559"/>
      <c r="NQE29" s="559"/>
      <c r="NQF29" s="560"/>
      <c r="NQG29" s="560"/>
      <c r="NQH29" s="561"/>
      <c r="NQI29" s="560"/>
      <c r="NQJ29" s="767"/>
      <c r="NQK29" s="767"/>
      <c r="NQL29" s="767"/>
      <c r="NQM29" s="767"/>
      <c r="NQN29" s="767"/>
      <c r="NQO29" s="559"/>
      <c r="NQP29" s="559"/>
      <c r="NQQ29" s="560"/>
      <c r="NQR29" s="559"/>
      <c r="NQS29" s="559"/>
      <c r="NQT29" s="559"/>
      <c r="NQU29" s="560"/>
      <c r="NQV29" s="560"/>
      <c r="NQW29" s="561"/>
      <c r="NQX29" s="560"/>
      <c r="NQY29" s="767"/>
      <c r="NQZ29" s="767"/>
      <c r="NRA29" s="767"/>
      <c r="NRB29" s="767"/>
      <c r="NRC29" s="767"/>
      <c r="NRD29" s="559"/>
      <c r="NRE29" s="559"/>
      <c r="NRF29" s="560"/>
      <c r="NRG29" s="559"/>
      <c r="NRH29" s="559"/>
      <c r="NRI29" s="559"/>
      <c r="NRJ29" s="560"/>
      <c r="NRK29" s="560"/>
      <c r="NRL29" s="561"/>
      <c r="NRM29" s="560"/>
      <c r="NRN29" s="767"/>
      <c r="NRO29" s="767"/>
      <c r="NRP29" s="767"/>
      <c r="NRQ29" s="767"/>
      <c r="NRR29" s="767"/>
      <c r="NRS29" s="559"/>
      <c r="NRT29" s="559"/>
      <c r="NRU29" s="560"/>
      <c r="NRV29" s="559"/>
      <c r="NRW29" s="559"/>
      <c r="NRX29" s="559"/>
      <c r="NRY29" s="560"/>
      <c r="NRZ29" s="560"/>
      <c r="NSA29" s="561"/>
      <c r="NSB29" s="560"/>
      <c r="NSC29" s="767"/>
      <c r="NSD29" s="767"/>
      <c r="NSE29" s="767"/>
      <c r="NSF29" s="767"/>
      <c r="NSG29" s="767"/>
      <c r="NSH29" s="559"/>
      <c r="NSI29" s="559"/>
      <c r="NSJ29" s="560"/>
      <c r="NSK29" s="559"/>
      <c r="NSL29" s="559"/>
      <c r="NSM29" s="559"/>
      <c r="NSN29" s="560"/>
      <c r="NSO29" s="560"/>
      <c r="NSP29" s="561"/>
      <c r="NSQ29" s="560"/>
      <c r="NSR29" s="767"/>
      <c r="NSS29" s="767"/>
      <c r="NST29" s="767"/>
      <c r="NSU29" s="767"/>
      <c r="NSV29" s="767"/>
      <c r="NSW29" s="559"/>
      <c r="NSX29" s="559"/>
      <c r="NSY29" s="560"/>
      <c r="NSZ29" s="559"/>
      <c r="NTA29" s="559"/>
      <c r="NTB29" s="559"/>
      <c r="NTC29" s="560"/>
      <c r="NTD29" s="560"/>
      <c r="NTE29" s="561"/>
      <c r="NTF29" s="560"/>
      <c r="NTG29" s="767"/>
      <c r="NTH29" s="767"/>
      <c r="NTI29" s="767"/>
      <c r="NTJ29" s="767"/>
      <c r="NTK29" s="767"/>
      <c r="NTL29" s="559"/>
      <c r="NTM29" s="559"/>
      <c r="NTN29" s="560"/>
      <c r="NTO29" s="559"/>
      <c r="NTP29" s="559"/>
      <c r="NTQ29" s="559"/>
      <c r="NTR29" s="560"/>
      <c r="NTS29" s="560"/>
      <c r="NTT29" s="561"/>
      <c r="NTU29" s="560"/>
      <c r="NTV29" s="767"/>
      <c r="NTW29" s="767"/>
      <c r="NTX29" s="767"/>
      <c r="NTY29" s="767"/>
      <c r="NTZ29" s="767"/>
      <c r="NUA29" s="559"/>
      <c r="NUB29" s="559"/>
      <c r="NUC29" s="560"/>
      <c r="NUD29" s="559"/>
      <c r="NUE29" s="559"/>
      <c r="NUF29" s="559"/>
      <c r="NUG29" s="560"/>
      <c r="NUH29" s="560"/>
      <c r="NUI29" s="561"/>
      <c r="NUJ29" s="560"/>
      <c r="NUK29" s="767"/>
      <c r="NUL29" s="767"/>
      <c r="NUM29" s="767"/>
      <c r="NUN29" s="767"/>
      <c r="NUO29" s="767"/>
      <c r="NUP29" s="559"/>
      <c r="NUQ29" s="559"/>
      <c r="NUR29" s="560"/>
      <c r="NUS29" s="559"/>
      <c r="NUT29" s="559"/>
      <c r="NUU29" s="559"/>
      <c r="NUV29" s="560"/>
      <c r="NUW29" s="560"/>
      <c r="NUX29" s="561"/>
      <c r="NUY29" s="560"/>
      <c r="NUZ29" s="767"/>
      <c r="NVA29" s="767"/>
      <c r="NVB29" s="767"/>
      <c r="NVC29" s="767"/>
      <c r="NVD29" s="767"/>
      <c r="NVE29" s="559"/>
      <c r="NVF29" s="559"/>
      <c r="NVG29" s="560"/>
      <c r="NVH29" s="559"/>
      <c r="NVI29" s="559"/>
      <c r="NVJ29" s="559"/>
      <c r="NVK29" s="560"/>
      <c r="NVL29" s="560"/>
      <c r="NVM29" s="561"/>
      <c r="NVN29" s="560"/>
      <c r="NVO29" s="767"/>
      <c r="NVP29" s="767"/>
      <c r="NVQ29" s="767"/>
      <c r="NVR29" s="767"/>
      <c r="NVS29" s="767"/>
      <c r="NVT29" s="559"/>
      <c r="NVU29" s="559"/>
      <c r="NVV29" s="560"/>
      <c r="NVW29" s="559"/>
      <c r="NVX29" s="559"/>
      <c r="NVY29" s="559"/>
      <c r="NVZ29" s="560"/>
      <c r="NWA29" s="560"/>
      <c r="NWB29" s="561"/>
      <c r="NWC29" s="560"/>
      <c r="NWD29" s="767"/>
      <c r="NWE29" s="767"/>
      <c r="NWF29" s="767"/>
      <c r="NWG29" s="767"/>
      <c r="NWH29" s="767"/>
      <c r="NWI29" s="559"/>
      <c r="NWJ29" s="559"/>
      <c r="NWK29" s="560"/>
      <c r="NWL29" s="559"/>
      <c r="NWM29" s="559"/>
      <c r="NWN29" s="559"/>
      <c r="NWO29" s="560"/>
      <c r="NWP29" s="560"/>
      <c r="NWQ29" s="561"/>
      <c r="NWR29" s="560"/>
      <c r="NWS29" s="767"/>
      <c r="NWT29" s="767"/>
      <c r="NWU29" s="767"/>
      <c r="NWV29" s="767"/>
      <c r="NWW29" s="767"/>
      <c r="NWX29" s="559"/>
      <c r="NWY29" s="559"/>
      <c r="NWZ29" s="560"/>
      <c r="NXA29" s="559"/>
      <c r="NXB29" s="559"/>
      <c r="NXC29" s="559"/>
      <c r="NXD29" s="560"/>
      <c r="NXE29" s="560"/>
      <c r="NXF29" s="561"/>
      <c r="NXG29" s="560"/>
      <c r="NXH29" s="767"/>
      <c r="NXI29" s="767"/>
      <c r="NXJ29" s="767"/>
      <c r="NXK29" s="767"/>
      <c r="NXL29" s="767"/>
      <c r="NXM29" s="559"/>
      <c r="NXN29" s="559"/>
      <c r="NXO29" s="560"/>
      <c r="NXP29" s="559"/>
      <c r="NXQ29" s="559"/>
      <c r="NXR29" s="559"/>
      <c r="NXS29" s="560"/>
      <c r="NXT29" s="560"/>
      <c r="NXU29" s="561"/>
      <c r="NXV29" s="560"/>
      <c r="NXW29" s="767"/>
      <c r="NXX29" s="767"/>
      <c r="NXY29" s="767"/>
      <c r="NXZ29" s="767"/>
      <c r="NYA29" s="767"/>
      <c r="NYB29" s="559"/>
      <c r="NYC29" s="559"/>
      <c r="NYD29" s="560"/>
      <c r="NYE29" s="559"/>
      <c r="NYF29" s="559"/>
      <c r="NYG29" s="559"/>
      <c r="NYH29" s="560"/>
      <c r="NYI29" s="560"/>
      <c r="NYJ29" s="561"/>
      <c r="NYK29" s="560"/>
      <c r="NYL29" s="767"/>
      <c r="NYM29" s="767"/>
      <c r="NYN29" s="767"/>
      <c r="NYO29" s="767"/>
      <c r="NYP29" s="767"/>
      <c r="NYQ29" s="559"/>
      <c r="NYR29" s="559"/>
      <c r="NYS29" s="560"/>
      <c r="NYT29" s="559"/>
      <c r="NYU29" s="559"/>
      <c r="NYV29" s="559"/>
      <c r="NYW29" s="560"/>
      <c r="NYX29" s="560"/>
      <c r="NYY29" s="561"/>
      <c r="NYZ29" s="560"/>
      <c r="NZA29" s="767"/>
      <c r="NZB29" s="767"/>
      <c r="NZC29" s="767"/>
      <c r="NZD29" s="767"/>
      <c r="NZE29" s="767"/>
      <c r="NZF29" s="559"/>
      <c r="NZG29" s="559"/>
      <c r="NZH29" s="560"/>
      <c r="NZI29" s="559"/>
      <c r="NZJ29" s="559"/>
      <c r="NZK29" s="559"/>
      <c r="NZL29" s="560"/>
      <c r="NZM29" s="560"/>
      <c r="NZN29" s="561"/>
      <c r="NZO29" s="560"/>
      <c r="NZP29" s="767"/>
      <c r="NZQ29" s="767"/>
      <c r="NZR29" s="767"/>
      <c r="NZS29" s="767"/>
      <c r="NZT29" s="767"/>
      <c r="NZU29" s="559"/>
      <c r="NZV29" s="559"/>
      <c r="NZW29" s="560"/>
      <c r="NZX29" s="559"/>
      <c r="NZY29" s="559"/>
      <c r="NZZ29" s="559"/>
      <c r="OAA29" s="560"/>
      <c r="OAB29" s="560"/>
      <c r="OAC29" s="561"/>
      <c r="OAD29" s="560"/>
      <c r="OAE29" s="767"/>
      <c r="OAF29" s="767"/>
      <c r="OAG29" s="767"/>
      <c r="OAH29" s="767"/>
      <c r="OAI29" s="767"/>
      <c r="OAJ29" s="559"/>
      <c r="OAK29" s="559"/>
      <c r="OAL29" s="560"/>
      <c r="OAM29" s="559"/>
      <c r="OAN29" s="559"/>
      <c r="OAO29" s="559"/>
      <c r="OAP29" s="560"/>
      <c r="OAQ29" s="560"/>
      <c r="OAR29" s="561"/>
      <c r="OAS29" s="560"/>
      <c r="OAT29" s="767"/>
      <c r="OAU29" s="767"/>
      <c r="OAV29" s="767"/>
      <c r="OAW29" s="767"/>
      <c r="OAX29" s="767"/>
      <c r="OAY29" s="559"/>
      <c r="OAZ29" s="559"/>
      <c r="OBA29" s="560"/>
      <c r="OBB29" s="559"/>
      <c r="OBC29" s="559"/>
      <c r="OBD29" s="559"/>
      <c r="OBE29" s="560"/>
      <c r="OBF29" s="560"/>
      <c r="OBG29" s="561"/>
      <c r="OBH29" s="560"/>
      <c r="OBI29" s="767"/>
      <c r="OBJ29" s="767"/>
      <c r="OBK29" s="767"/>
      <c r="OBL29" s="767"/>
      <c r="OBM29" s="767"/>
      <c r="OBN29" s="559"/>
      <c r="OBO29" s="559"/>
      <c r="OBP29" s="560"/>
      <c r="OBQ29" s="559"/>
      <c r="OBR29" s="559"/>
      <c r="OBS29" s="559"/>
      <c r="OBT29" s="560"/>
      <c r="OBU29" s="560"/>
      <c r="OBV29" s="561"/>
      <c r="OBW29" s="560"/>
      <c r="OBX29" s="767"/>
      <c r="OBY29" s="767"/>
      <c r="OBZ29" s="767"/>
      <c r="OCA29" s="767"/>
      <c r="OCB29" s="767"/>
      <c r="OCC29" s="559"/>
      <c r="OCD29" s="559"/>
      <c r="OCE29" s="560"/>
      <c r="OCF29" s="559"/>
      <c r="OCG29" s="559"/>
      <c r="OCH29" s="559"/>
      <c r="OCI29" s="560"/>
      <c r="OCJ29" s="560"/>
      <c r="OCK29" s="561"/>
      <c r="OCL29" s="560"/>
      <c r="OCM29" s="767"/>
      <c r="OCN29" s="767"/>
      <c r="OCO29" s="767"/>
      <c r="OCP29" s="767"/>
      <c r="OCQ29" s="767"/>
      <c r="OCR29" s="559"/>
      <c r="OCS29" s="559"/>
      <c r="OCT29" s="560"/>
      <c r="OCU29" s="559"/>
      <c r="OCV29" s="559"/>
      <c r="OCW29" s="559"/>
      <c r="OCX29" s="560"/>
      <c r="OCY29" s="560"/>
      <c r="OCZ29" s="561"/>
      <c r="ODA29" s="560"/>
      <c r="ODB29" s="767"/>
      <c r="ODC29" s="767"/>
      <c r="ODD29" s="767"/>
      <c r="ODE29" s="767"/>
      <c r="ODF29" s="767"/>
      <c r="ODG29" s="559"/>
      <c r="ODH29" s="559"/>
      <c r="ODI29" s="560"/>
      <c r="ODJ29" s="559"/>
      <c r="ODK29" s="559"/>
      <c r="ODL29" s="559"/>
      <c r="ODM29" s="560"/>
      <c r="ODN29" s="560"/>
      <c r="ODO29" s="561"/>
      <c r="ODP29" s="560"/>
      <c r="ODQ29" s="767"/>
      <c r="ODR29" s="767"/>
      <c r="ODS29" s="767"/>
      <c r="ODT29" s="767"/>
      <c r="ODU29" s="767"/>
      <c r="ODV29" s="559"/>
      <c r="ODW29" s="559"/>
      <c r="ODX29" s="560"/>
      <c r="ODY29" s="559"/>
      <c r="ODZ29" s="559"/>
      <c r="OEA29" s="559"/>
      <c r="OEB29" s="560"/>
      <c r="OEC29" s="560"/>
      <c r="OED29" s="561"/>
      <c r="OEE29" s="560"/>
      <c r="OEF29" s="767"/>
      <c r="OEG29" s="767"/>
      <c r="OEH29" s="767"/>
      <c r="OEI29" s="767"/>
      <c r="OEJ29" s="767"/>
      <c r="OEK29" s="559"/>
      <c r="OEL29" s="559"/>
      <c r="OEM29" s="560"/>
      <c r="OEN29" s="559"/>
      <c r="OEO29" s="559"/>
      <c r="OEP29" s="559"/>
      <c r="OEQ29" s="560"/>
      <c r="OER29" s="560"/>
      <c r="OES29" s="561"/>
      <c r="OET29" s="560"/>
      <c r="OEU29" s="767"/>
      <c r="OEV29" s="767"/>
      <c r="OEW29" s="767"/>
      <c r="OEX29" s="767"/>
      <c r="OEY29" s="767"/>
      <c r="OEZ29" s="559"/>
      <c r="OFA29" s="559"/>
      <c r="OFB29" s="560"/>
      <c r="OFC29" s="559"/>
      <c r="OFD29" s="559"/>
      <c r="OFE29" s="559"/>
      <c r="OFF29" s="560"/>
      <c r="OFG29" s="560"/>
      <c r="OFH29" s="561"/>
      <c r="OFI29" s="560"/>
      <c r="OFJ29" s="767"/>
      <c r="OFK29" s="767"/>
      <c r="OFL29" s="767"/>
      <c r="OFM29" s="767"/>
      <c r="OFN29" s="767"/>
      <c r="OFO29" s="559"/>
      <c r="OFP29" s="559"/>
      <c r="OFQ29" s="560"/>
      <c r="OFR29" s="559"/>
      <c r="OFS29" s="559"/>
      <c r="OFT29" s="559"/>
      <c r="OFU29" s="560"/>
      <c r="OFV29" s="560"/>
      <c r="OFW29" s="561"/>
      <c r="OFX29" s="560"/>
      <c r="OFY29" s="767"/>
      <c r="OFZ29" s="767"/>
      <c r="OGA29" s="767"/>
      <c r="OGB29" s="767"/>
      <c r="OGC29" s="767"/>
      <c r="OGD29" s="559"/>
      <c r="OGE29" s="559"/>
      <c r="OGF29" s="560"/>
      <c r="OGG29" s="559"/>
      <c r="OGH29" s="559"/>
      <c r="OGI29" s="559"/>
      <c r="OGJ29" s="560"/>
      <c r="OGK29" s="560"/>
      <c r="OGL29" s="561"/>
      <c r="OGM29" s="560"/>
      <c r="OGN29" s="767"/>
      <c r="OGO29" s="767"/>
      <c r="OGP29" s="767"/>
      <c r="OGQ29" s="767"/>
      <c r="OGR29" s="767"/>
      <c r="OGS29" s="559"/>
      <c r="OGT29" s="559"/>
      <c r="OGU29" s="560"/>
      <c r="OGV29" s="559"/>
      <c r="OGW29" s="559"/>
      <c r="OGX29" s="559"/>
      <c r="OGY29" s="560"/>
      <c r="OGZ29" s="560"/>
      <c r="OHA29" s="561"/>
      <c r="OHB29" s="560"/>
      <c r="OHC29" s="767"/>
      <c r="OHD29" s="767"/>
      <c r="OHE29" s="767"/>
      <c r="OHF29" s="767"/>
      <c r="OHG29" s="767"/>
      <c r="OHH29" s="559"/>
      <c r="OHI29" s="559"/>
      <c r="OHJ29" s="560"/>
      <c r="OHK29" s="559"/>
      <c r="OHL29" s="559"/>
      <c r="OHM29" s="559"/>
      <c r="OHN29" s="560"/>
      <c r="OHO29" s="560"/>
      <c r="OHP29" s="561"/>
      <c r="OHQ29" s="560"/>
      <c r="OHR29" s="767"/>
      <c r="OHS29" s="767"/>
      <c r="OHT29" s="767"/>
      <c r="OHU29" s="767"/>
      <c r="OHV29" s="767"/>
      <c r="OHW29" s="559"/>
      <c r="OHX29" s="559"/>
      <c r="OHY29" s="560"/>
      <c r="OHZ29" s="559"/>
      <c r="OIA29" s="559"/>
      <c r="OIB29" s="559"/>
      <c r="OIC29" s="560"/>
      <c r="OID29" s="560"/>
      <c r="OIE29" s="561"/>
      <c r="OIF29" s="560"/>
      <c r="OIG29" s="767"/>
      <c r="OIH29" s="767"/>
      <c r="OII29" s="767"/>
      <c r="OIJ29" s="767"/>
      <c r="OIK29" s="767"/>
      <c r="OIL29" s="559"/>
      <c r="OIM29" s="559"/>
      <c r="OIN29" s="560"/>
      <c r="OIO29" s="559"/>
      <c r="OIP29" s="559"/>
      <c r="OIQ29" s="559"/>
      <c r="OIR29" s="560"/>
      <c r="OIS29" s="560"/>
      <c r="OIT29" s="561"/>
      <c r="OIU29" s="560"/>
      <c r="OIV29" s="767"/>
      <c r="OIW29" s="767"/>
      <c r="OIX29" s="767"/>
      <c r="OIY29" s="767"/>
      <c r="OIZ29" s="767"/>
      <c r="OJA29" s="559"/>
      <c r="OJB29" s="559"/>
      <c r="OJC29" s="560"/>
      <c r="OJD29" s="559"/>
      <c r="OJE29" s="559"/>
      <c r="OJF29" s="559"/>
      <c r="OJG29" s="560"/>
      <c r="OJH29" s="560"/>
      <c r="OJI29" s="561"/>
      <c r="OJJ29" s="560"/>
      <c r="OJK29" s="767"/>
      <c r="OJL29" s="767"/>
      <c r="OJM29" s="767"/>
      <c r="OJN29" s="767"/>
      <c r="OJO29" s="767"/>
      <c r="OJP29" s="559"/>
      <c r="OJQ29" s="559"/>
      <c r="OJR29" s="560"/>
      <c r="OJS29" s="559"/>
      <c r="OJT29" s="559"/>
      <c r="OJU29" s="559"/>
      <c r="OJV29" s="560"/>
      <c r="OJW29" s="560"/>
      <c r="OJX29" s="561"/>
      <c r="OJY29" s="560"/>
      <c r="OJZ29" s="767"/>
      <c r="OKA29" s="767"/>
      <c r="OKB29" s="767"/>
      <c r="OKC29" s="767"/>
      <c r="OKD29" s="767"/>
      <c r="OKE29" s="559"/>
      <c r="OKF29" s="559"/>
      <c r="OKG29" s="560"/>
      <c r="OKH29" s="559"/>
      <c r="OKI29" s="559"/>
      <c r="OKJ29" s="559"/>
      <c r="OKK29" s="560"/>
      <c r="OKL29" s="560"/>
      <c r="OKM29" s="561"/>
      <c r="OKN29" s="560"/>
      <c r="OKO29" s="767"/>
      <c r="OKP29" s="767"/>
      <c r="OKQ29" s="767"/>
      <c r="OKR29" s="767"/>
      <c r="OKS29" s="767"/>
      <c r="OKT29" s="559"/>
      <c r="OKU29" s="559"/>
      <c r="OKV29" s="560"/>
      <c r="OKW29" s="559"/>
      <c r="OKX29" s="559"/>
      <c r="OKY29" s="559"/>
      <c r="OKZ29" s="560"/>
      <c r="OLA29" s="560"/>
      <c r="OLB29" s="561"/>
      <c r="OLC29" s="560"/>
      <c r="OLD29" s="767"/>
      <c r="OLE29" s="767"/>
      <c r="OLF29" s="767"/>
      <c r="OLG29" s="767"/>
      <c r="OLH29" s="767"/>
      <c r="OLI29" s="559"/>
      <c r="OLJ29" s="559"/>
      <c r="OLK29" s="560"/>
      <c r="OLL29" s="559"/>
      <c r="OLM29" s="559"/>
      <c r="OLN29" s="559"/>
      <c r="OLO29" s="560"/>
      <c r="OLP29" s="560"/>
      <c r="OLQ29" s="561"/>
      <c r="OLR29" s="560"/>
      <c r="OLS29" s="767"/>
      <c r="OLT29" s="767"/>
      <c r="OLU29" s="767"/>
      <c r="OLV29" s="767"/>
      <c r="OLW29" s="767"/>
      <c r="OLX29" s="559"/>
      <c r="OLY29" s="559"/>
      <c r="OLZ29" s="560"/>
      <c r="OMA29" s="559"/>
      <c r="OMB29" s="559"/>
      <c r="OMC29" s="559"/>
      <c r="OMD29" s="560"/>
      <c r="OME29" s="560"/>
      <c r="OMF29" s="561"/>
      <c r="OMG29" s="560"/>
      <c r="OMH29" s="767"/>
      <c r="OMI29" s="767"/>
      <c r="OMJ29" s="767"/>
      <c r="OMK29" s="767"/>
      <c r="OML29" s="767"/>
      <c r="OMM29" s="559"/>
      <c r="OMN29" s="559"/>
      <c r="OMO29" s="560"/>
      <c r="OMP29" s="559"/>
      <c r="OMQ29" s="559"/>
      <c r="OMR29" s="559"/>
      <c r="OMS29" s="560"/>
      <c r="OMT29" s="560"/>
      <c r="OMU29" s="561"/>
      <c r="OMV29" s="560"/>
      <c r="OMW29" s="767"/>
      <c r="OMX29" s="767"/>
      <c r="OMY29" s="767"/>
      <c r="OMZ29" s="767"/>
      <c r="ONA29" s="767"/>
      <c r="ONB29" s="559"/>
      <c r="ONC29" s="559"/>
      <c r="OND29" s="560"/>
      <c r="ONE29" s="559"/>
      <c r="ONF29" s="559"/>
      <c r="ONG29" s="559"/>
      <c r="ONH29" s="560"/>
      <c r="ONI29" s="560"/>
      <c r="ONJ29" s="561"/>
      <c r="ONK29" s="560"/>
      <c r="ONL29" s="767"/>
      <c r="ONM29" s="767"/>
      <c r="ONN29" s="767"/>
      <c r="ONO29" s="767"/>
      <c r="ONP29" s="767"/>
      <c r="ONQ29" s="559"/>
      <c r="ONR29" s="559"/>
      <c r="ONS29" s="560"/>
      <c r="ONT29" s="559"/>
      <c r="ONU29" s="559"/>
      <c r="ONV29" s="559"/>
      <c r="ONW29" s="560"/>
      <c r="ONX29" s="560"/>
      <c r="ONY29" s="561"/>
      <c r="ONZ29" s="560"/>
      <c r="OOA29" s="767"/>
      <c r="OOB29" s="767"/>
      <c r="OOC29" s="767"/>
      <c r="OOD29" s="767"/>
      <c r="OOE29" s="767"/>
      <c r="OOF29" s="559"/>
      <c r="OOG29" s="559"/>
      <c r="OOH29" s="560"/>
      <c r="OOI29" s="559"/>
      <c r="OOJ29" s="559"/>
      <c r="OOK29" s="559"/>
      <c r="OOL29" s="560"/>
      <c r="OOM29" s="560"/>
      <c r="OON29" s="561"/>
      <c r="OOO29" s="560"/>
      <c r="OOP29" s="767"/>
      <c r="OOQ29" s="767"/>
      <c r="OOR29" s="767"/>
      <c r="OOS29" s="767"/>
      <c r="OOT29" s="767"/>
      <c r="OOU29" s="559"/>
      <c r="OOV29" s="559"/>
      <c r="OOW29" s="560"/>
      <c r="OOX29" s="559"/>
      <c r="OOY29" s="559"/>
      <c r="OOZ29" s="559"/>
      <c r="OPA29" s="560"/>
      <c r="OPB29" s="560"/>
      <c r="OPC29" s="561"/>
      <c r="OPD29" s="560"/>
      <c r="OPE29" s="767"/>
      <c r="OPF29" s="767"/>
      <c r="OPG29" s="767"/>
      <c r="OPH29" s="767"/>
      <c r="OPI29" s="767"/>
      <c r="OPJ29" s="559"/>
      <c r="OPK29" s="559"/>
      <c r="OPL29" s="560"/>
      <c r="OPM29" s="559"/>
      <c r="OPN29" s="559"/>
      <c r="OPO29" s="559"/>
      <c r="OPP29" s="560"/>
      <c r="OPQ29" s="560"/>
      <c r="OPR29" s="561"/>
      <c r="OPS29" s="560"/>
      <c r="OPT29" s="767"/>
      <c r="OPU29" s="767"/>
      <c r="OPV29" s="767"/>
      <c r="OPW29" s="767"/>
      <c r="OPX29" s="767"/>
      <c r="OPY29" s="559"/>
      <c r="OPZ29" s="559"/>
      <c r="OQA29" s="560"/>
      <c r="OQB29" s="559"/>
      <c r="OQC29" s="559"/>
      <c r="OQD29" s="559"/>
      <c r="OQE29" s="560"/>
      <c r="OQF29" s="560"/>
      <c r="OQG29" s="561"/>
      <c r="OQH29" s="560"/>
      <c r="OQI29" s="767"/>
      <c r="OQJ29" s="767"/>
      <c r="OQK29" s="767"/>
      <c r="OQL29" s="767"/>
      <c r="OQM29" s="767"/>
      <c r="OQN29" s="559"/>
      <c r="OQO29" s="559"/>
      <c r="OQP29" s="560"/>
      <c r="OQQ29" s="559"/>
      <c r="OQR29" s="559"/>
      <c r="OQS29" s="559"/>
      <c r="OQT29" s="560"/>
      <c r="OQU29" s="560"/>
      <c r="OQV29" s="561"/>
      <c r="OQW29" s="560"/>
      <c r="OQX29" s="767"/>
      <c r="OQY29" s="767"/>
      <c r="OQZ29" s="767"/>
      <c r="ORA29" s="767"/>
      <c r="ORB29" s="767"/>
      <c r="ORC29" s="559"/>
      <c r="ORD29" s="559"/>
      <c r="ORE29" s="560"/>
      <c r="ORF29" s="559"/>
      <c r="ORG29" s="559"/>
      <c r="ORH29" s="559"/>
      <c r="ORI29" s="560"/>
      <c r="ORJ29" s="560"/>
      <c r="ORK29" s="561"/>
      <c r="ORL29" s="560"/>
      <c r="ORM29" s="767"/>
      <c r="ORN29" s="767"/>
      <c r="ORO29" s="767"/>
      <c r="ORP29" s="767"/>
      <c r="ORQ29" s="767"/>
      <c r="ORR29" s="559"/>
      <c r="ORS29" s="559"/>
      <c r="ORT29" s="560"/>
      <c r="ORU29" s="559"/>
      <c r="ORV29" s="559"/>
      <c r="ORW29" s="559"/>
      <c r="ORX29" s="560"/>
      <c r="ORY29" s="560"/>
      <c r="ORZ29" s="561"/>
      <c r="OSA29" s="560"/>
      <c r="OSB29" s="767"/>
      <c r="OSC29" s="767"/>
      <c r="OSD29" s="767"/>
      <c r="OSE29" s="767"/>
      <c r="OSF29" s="767"/>
      <c r="OSG29" s="559"/>
      <c r="OSH29" s="559"/>
      <c r="OSI29" s="560"/>
      <c r="OSJ29" s="559"/>
      <c r="OSK29" s="559"/>
      <c r="OSL29" s="559"/>
      <c r="OSM29" s="560"/>
      <c r="OSN29" s="560"/>
      <c r="OSO29" s="561"/>
      <c r="OSP29" s="560"/>
      <c r="OSQ29" s="767"/>
      <c r="OSR29" s="767"/>
      <c r="OSS29" s="767"/>
      <c r="OST29" s="767"/>
      <c r="OSU29" s="767"/>
      <c r="OSV29" s="559"/>
      <c r="OSW29" s="559"/>
      <c r="OSX29" s="560"/>
      <c r="OSY29" s="559"/>
      <c r="OSZ29" s="559"/>
      <c r="OTA29" s="559"/>
      <c r="OTB29" s="560"/>
      <c r="OTC29" s="560"/>
      <c r="OTD29" s="561"/>
      <c r="OTE29" s="560"/>
      <c r="OTF29" s="767"/>
      <c r="OTG29" s="767"/>
      <c r="OTH29" s="767"/>
      <c r="OTI29" s="767"/>
      <c r="OTJ29" s="767"/>
      <c r="OTK29" s="559"/>
      <c r="OTL29" s="559"/>
      <c r="OTM29" s="560"/>
      <c r="OTN29" s="559"/>
      <c r="OTO29" s="559"/>
      <c r="OTP29" s="559"/>
      <c r="OTQ29" s="560"/>
      <c r="OTR29" s="560"/>
      <c r="OTS29" s="561"/>
      <c r="OTT29" s="560"/>
      <c r="OTU29" s="767"/>
      <c r="OTV29" s="767"/>
      <c r="OTW29" s="767"/>
      <c r="OTX29" s="767"/>
      <c r="OTY29" s="767"/>
      <c r="OTZ29" s="559"/>
      <c r="OUA29" s="559"/>
      <c r="OUB29" s="560"/>
      <c r="OUC29" s="559"/>
      <c r="OUD29" s="559"/>
      <c r="OUE29" s="559"/>
      <c r="OUF29" s="560"/>
      <c r="OUG29" s="560"/>
      <c r="OUH29" s="561"/>
      <c r="OUI29" s="560"/>
      <c r="OUJ29" s="767"/>
      <c r="OUK29" s="767"/>
      <c r="OUL29" s="767"/>
      <c r="OUM29" s="767"/>
      <c r="OUN29" s="767"/>
      <c r="OUO29" s="559"/>
      <c r="OUP29" s="559"/>
      <c r="OUQ29" s="560"/>
      <c r="OUR29" s="559"/>
      <c r="OUS29" s="559"/>
      <c r="OUT29" s="559"/>
      <c r="OUU29" s="560"/>
      <c r="OUV29" s="560"/>
      <c r="OUW29" s="561"/>
      <c r="OUX29" s="560"/>
      <c r="OUY29" s="767"/>
      <c r="OUZ29" s="767"/>
      <c r="OVA29" s="767"/>
      <c r="OVB29" s="767"/>
      <c r="OVC29" s="767"/>
      <c r="OVD29" s="559"/>
      <c r="OVE29" s="559"/>
      <c r="OVF29" s="560"/>
      <c r="OVG29" s="559"/>
      <c r="OVH29" s="559"/>
      <c r="OVI29" s="559"/>
      <c r="OVJ29" s="560"/>
      <c r="OVK29" s="560"/>
      <c r="OVL29" s="561"/>
      <c r="OVM29" s="560"/>
      <c r="OVN29" s="767"/>
      <c r="OVO29" s="767"/>
      <c r="OVP29" s="767"/>
      <c r="OVQ29" s="767"/>
      <c r="OVR29" s="767"/>
      <c r="OVS29" s="559"/>
      <c r="OVT29" s="559"/>
      <c r="OVU29" s="560"/>
      <c r="OVV29" s="559"/>
      <c r="OVW29" s="559"/>
      <c r="OVX29" s="559"/>
      <c r="OVY29" s="560"/>
      <c r="OVZ29" s="560"/>
      <c r="OWA29" s="561"/>
      <c r="OWB29" s="560"/>
      <c r="OWC29" s="767"/>
      <c r="OWD29" s="767"/>
      <c r="OWE29" s="767"/>
      <c r="OWF29" s="767"/>
      <c r="OWG29" s="767"/>
      <c r="OWH29" s="559"/>
      <c r="OWI29" s="559"/>
      <c r="OWJ29" s="560"/>
      <c r="OWK29" s="559"/>
      <c r="OWL29" s="559"/>
      <c r="OWM29" s="559"/>
      <c r="OWN29" s="560"/>
      <c r="OWO29" s="560"/>
      <c r="OWP29" s="561"/>
      <c r="OWQ29" s="560"/>
      <c r="OWR29" s="767"/>
      <c r="OWS29" s="767"/>
      <c r="OWT29" s="767"/>
      <c r="OWU29" s="767"/>
      <c r="OWV29" s="767"/>
      <c r="OWW29" s="559"/>
      <c r="OWX29" s="559"/>
      <c r="OWY29" s="560"/>
      <c r="OWZ29" s="559"/>
      <c r="OXA29" s="559"/>
      <c r="OXB29" s="559"/>
      <c r="OXC29" s="560"/>
      <c r="OXD29" s="560"/>
      <c r="OXE29" s="561"/>
      <c r="OXF29" s="560"/>
      <c r="OXG29" s="767"/>
      <c r="OXH29" s="767"/>
      <c r="OXI29" s="767"/>
      <c r="OXJ29" s="767"/>
      <c r="OXK29" s="767"/>
      <c r="OXL29" s="559"/>
      <c r="OXM29" s="559"/>
      <c r="OXN29" s="560"/>
      <c r="OXO29" s="559"/>
      <c r="OXP29" s="559"/>
      <c r="OXQ29" s="559"/>
      <c r="OXR29" s="560"/>
      <c r="OXS29" s="560"/>
      <c r="OXT29" s="561"/>
      <c r="OXU29" s="560"/>
      <c r="OXV29" s="767"/>
      <c r="OXW29" s="767"/>
      <c r="OXX29" s="767"/>
      <c r="OXY29" s="767"/>
      <c r="OXZ29" s="767"/>
      <c r="OYA29" s="559"/>
      <c r="OYB29" s="559"/>
      <c r="OYC29" s="560"/>
      <c r="OYD29" s="559"/>
      <c r="OYE29" s="559"/>
      <c r="OYF29" s="559"/>
      <c r="OYG29" s="560"/>
      <c r="OYH29" s="560"/>
      <c r="OYI29" s="561"/>
      <c r="OYJ29" s="560"/>
      <c r="OYK29" s="767"/>
      <c r="OYL29" s="767"/>
      <c r="OYM29" s="767"/>
      <c r="OYN29" s="767"/>
      <c r="OYO29" s="767"/>
      <c r="OYP29" s="559"/>
      <c r="OYQ29" s="559"/>
      <c r="OYR29" s="560"/>
      <c r="OYS29" s="559"/>
      <c r="OYT29" s="559"/>
      <c r="OYU29" s="559"/>
      <c r="OYV29" s="560"/>
      <c r="OYW29" s="560"/>
      <c r="OYX29" s="561"/>
      <c r="OYY29" s="560"/>
      <c r="OYZ29" s="767"/>
      <c r="OZA29" s="767"/>
      <c r="OZB29" s="767"/>
      <c r="OZC29" s="767"/>
      <c r="OZD29" s="767"/>
      <c r="OZE29" s="559"/>
      <c r="OZF29" s="559"/>
      <c r="OZG29" s="560"/>
      <c r="OZH29" s="559"/>
      <c r="OZI29" s="559"/>
      <c r="OZJ29" s="559"/>
      <c r="OZK29" s="560"/>
      <c r="OZL29" s="560"/>
      <c r="OZM29" s="561"/>
      <c r="OZN29" s="560"/>
      <c r="OZO29" s="767"/>
      <c r="OZP29" s="767"/>
      <c r="OZQ29" s="767"/>
      <c r="OZR29" s="767"/>
      <c r="OZS29" s="767"/>
      <c r="OZT29" s="559"/>
      <c r="OZU29" s="559"/>
      <c r="OZV29" s="560"/>
      <c r="OZW29" s="559"/>
      <c r="OZX29" s="559"/>
      <c r="OZY29" s="559"/>
      <c r="OZZ29" s="560"/>
      <c r="PAA29" s="560"/>
      <c r="PAB29" s="561"/>
      <c r="PAC29" s="560"/>
      <c r="PAD29" s="767"/>
      <c r="PAE29" s="767"/>
      <c r="PAF29" s="767"/>
      <c r="PAG29" s="767"/>
      <c r="PAH29" s="767"/>
      <c r="PAI29" s="559"/>
      <c r="PAJ29" s="559"/>
      <c r="PAK29" s="560"/>
      <c r="PAL29" s="559"/>
      <c r="PAM29" s="559"/>
      <c r="PAN29" s="559"/>
      <c r="PAO29" s="560"/>
      <c r="PAP29" s="560"/>
      <c r="PAQ29" s="561"/>
      <c r="PAR29" s="560"/>
      <c r="PAS29" s="767"/>
      <c r="PAT29" s="767"/>
      <c r="PAU29" s="767"/>
      <c r="PAV29" s="767"/>
      <c r="PAW29" s="767"/>
      <c r="PAX29" s="559"/>
      <c r="PAY29" s="559"/>
      <c r="PAZ29" s="560"/>
      <c r="PBA29" s="559"/>
      <c r="PBB29" s="559"/>
      <c r="PBC29" s="559"/>
      <c r="PBD29" s="560"/>
      <c r="PBE29" s="560"/>
      <c r="PBF29" s="561"/>
      <c r="PBG29" s="560"/>
      <c r="PBH29" s="767"/>
      <c r="PBI29" s="767"/>
      <c r="PBJ29" s="767"/>
      <c r="PBK29" s="767"/>
      <c r="PBL29" s="767"/>
      <c r="PBM29" s="559"/>
      <c r="PBN29" s="559"/>
      <c r="PBO29" s="560"/>
      <c r="PBP29" s="559"/>
      <c r="PBQ29" s="559"/>
      <c r="PBR29" s="559"/>
      <c r="PBS29" s="560"/>
      <c r="PBT29" s="560"/>
      <c r="PBU29" s="561"/>
      <c r="PBV29" s="560"/>
      <c r="PBW29" s="767"/>
      <c r="PBX29" s="767"/>
      <c r="PBY29" s="767"/>
      <c r="PBZ29" s="767"/>
      <c r="PCA29" s="767"/>
      <c r="PCB29" s="559"/>
      <c r="PCC29" s="559"/>
      <c r="PCD29" s="560"/>
      <c r="PCE29" s="559"/>
      <c r="PCF29" s="559"/>
      <c r="PCG29" s="559"/>
      <c r="PCH29" s="560"/>
      <c r="PCI29" s="560"/>
      <c r="PCJ29" s="561"/>
      <c r="PCK29" s="560"/>
      <c r="PCL29" s="767"/>
      <c r="PCM29" s="767"/>
      <c r="PCN29" s="767"/>
      <c r="PCO29" s="767"/>
      <c r="PCP29" s="767"/>
      <c r="PCQ29" s="559"/>
      <c r="PCR29" s="559"/>
      <c r="PCS29" s="560"/>
      <c r="PCT29" s="559"/>
      <c r="PCU29" s="559"/>
      <c r="PCV29" s="559"/>
      <c r="PCW29" s="560"/>
      <c r="PCX29" s="560"/>
      <c r="PCY29" s="561"/>
      <c r="PCZ29" s="560"/>
      <c r="PDA29" s="767"/>
      <c r="PDB29" s="767"/>
      <c r="PDC29" s="767"/>
      <c r="PDD29" s="767"/>
      <c r="PDE29" s="767"/>
      <c r="PDF29" s="559"/>
      <c r="PDG29" s="559"/>
      <c r="PDH29" s="560"/>
      <c r="PDI29" s="559"/>
      <c r="PDJ29" s="559"/>
      <c r="PDK29" s="559"/>
      <c r="PDL29" s="560"/>
      <c r="PDM29" s="560"/>
      <c r="PDN29" s="561"/>
      <c r="PDO29" s="560"/>
      <c r="PDP29" s="767"/>
      <c r="PDQ29" s="767"/>
      <c r="PDR29" s="767"/>
      <c r="PDS29" s="767"/>
      <c r="PDT29" s="767"/>
      <c r="PDU29" s="559"/>
      <c r="PDV29" s="559"/>
      <c r="PDW29" s="560"/>
      <c r="PDX29" s="559"/>
      <c r="PDY29" s="559"/>
      <c r="PDZ29" s="559"/>
      <c r="PEA29" s="560"/>
      <c r="PEB29" s="560"/>
      <c r="PEC29" s="561"/>
      <c r="PED29" s="560"/>
      <c r="PEE29" s="767"/>
      <c r="PEF29" s="767"/>
      <c r="PEG29" s="767"/>
      <c r="PEH29" s="767"/>
      <c r="PEI29" s="767"/>
      <c r="PEJ29" s="559"/>
      <c r="PEK29" s="559"/>
      <c r="PEL29" s="560"/>
      <c r="PEM29" s="559"/>
      <c r="PEN29" s="559"/>
      <c r="PEO29" s="559"/>
      <c r="PEP29" s="560"/>
      <c r="PEQ29" s="560"/>
      <c r="PER29" s="561"/>
      <c r="PES29" s="560"/>
      <c r="PET29" s="767"/>
      <c r="PEU29" s="767"/>
      <c r="PEV29" s="767"/>
      <c r="PEW29" s="767"/>
      <c r="PEX29" s="767"/>
      <c r="PEY29" s="559"/>
      <c r="PEZ29" s="559"/>
      <c r="PFA29" s="560"/>
      <c r="PFB29" s="559"/>
      <c r="PFC29" s="559"/>
      <c r="PFD29" s="559"/>
      <c r="PFE29" s="560"/>
      <c r="PFF29" s="560"/>
      <c r="PFG29" s="561"/>
      <c r="PFH29" s="560"/>
      <c r="PFI29" s="767"/>
      <c r="PFJ29" s="767"/>
      <c r="PFK29" s="767"/>
      <c r="PFL29" s="767"/>
      <c r="PFM29" s="767"/>
      <c r="PFN29" s="559"/>
      <c r="PFO29" s="559"/>
      <c r="PFP29" s="560"/>
      <c r="PFQ29" s="559"/>
      <c r="PFR29" s="559"/>
      <c r="PFS29" s="559"/>
      <c r="PFT29" s="560"/>
      <c r="PFU29" s="560"/>
      <c r="PFV29" s="561"/>
      <c r="PFW29" s="560"/>
      <c r="PFX29" s="767"/>
      <c r="PFY29" s="767"/>
      <c r="PFZ29" s="767"/>
      <c r="PGA29" s="767"/>
      <c r="PGB29" s="767"/>
      <c r="PGC29" s="559"/>
      <c r="PGD29" s="559"/>
      <c r="PGE29" s="560"/>
      <c r="PGF29" s="559"/>
      <c r="PGG29" s="559"/>
      <c r="PGH29" s="559"/>
      <c r="PGI29" s="560"/>
      <c r="PGJ29" s="560"/>
      <c r="PGK29" s="561"/>
      <c r="PGL29" s="560"/>
      <c r="PGM29" s="767"/>
      <c r="PGN29" s="767"/>
      <c r="PGO29" s="767"/>
      <c r="PGP29" s="767"/>
      <c r="PGQ29" s="767"/>
      <c r="PGR29" s="559"/>
      <c r="PGS29" s="559"/>
      <c r="PGT29" s="560"/>
      <c r="PGU29" s="559"/>
      <c r="PGV29" s="559"/>
      <c r="PGW29" s="559"/>
      <c r="PGX29" s="560"/>
      <c r="PGY29" s="560"/>
      <c r="PGZ29" s="561"/>
      <c r="PHA29" s="560"/>
      <c r="PHB29" s="767"/>
      <c r="PHC29" s="767"/>
      <c r="PHD29" s="767"/>
      <c r="PHE29" s="767"/>
      <c r="PHF29" s="767"/>
      <c r="PHG29" s="559"/>
      <c r="PHH29" s="559"/>
      <c r="PHI29" s="560"/>
      <c r="PHJ29" s="559"/>
      <c r="PHK29" s="559"/>
      <c r="PHL29" s="559"/>
      <c r="PHM29" s="560"/>
      <c r="PHN29" s="560"/>
      <c r="PHO29" s="561"/>
      <c r="PHP29" s="560"/>
      <c r="PHQ29" s="767"/>
      <c r="PHR29" s="767"/>
      <c r="PHS29" s="767"/>
      <c r="PHT29" s="767"/>
      <c r="PHU29" s="767"/>
      <c r="PHV29" s="559"/>
      <c r="PHW29" s="559"/>
      <c r="PHX29" s="560"/>
      <c r="PHY29" s="559"/>
      <c r="PHZ29" s="559"/>
      <c r="PIA29" s="559"/>
      <c r="PIB29" s="560"/>
      <c r="PIC29" s="560"/>
      <c r="PID29" s="561"/>
      <c r="PIE29" s="560"/>
      <c r="PIF29" s="767"/>
      <c r="PIG29" s="767"/>
      <c r="PIH29" s="767"/>
      <c r="PII29" s="767"/>
      <c r="PIJ29" s="767"/>
      <c r="PIK29" s="559"/>
      <c r="PIL29" s="559"/>
      <c r="PIM29" s="560"/>
      <c r="PIN29" s="559"/>
      <c r="PIO29" s="559"/>
      <c r="PIP29" s="559"/>
      <c r="PIQ29" s="560"/>
      <c r="PIR29" s="560"/>
      <c r="PIS29" s="561"/>
      <c r="PIT29" s="560"/>
      <c r="PIU29" s="767"/>
      <c r="PIV29" s="767"/>
      <c r="PIW29" s="767"/>
      <c r="PIX29" s="767"/>
      <c r="PIY29" s="767"/>
      <c r="PIZ29" s="559"/>
      <c r="PJA29" s="559"/>
      <c r="PJB29" s="560"/>
      <c r="PJC29" s="559"/>
      <c r="PJD29" s="559"/>
      <c r="PJE29" s="559"/>
      <c r="PJF29" s="560"/>
      <c r="PJG29" s="560"/>
      <c r="PJH29" s="561"/>
      <c r="PJI29" s="560"/>
      <c r="PJJ29" s="767"/>
      <c r="PJK29" s="767"/>
      <c r="PJL29" s="767"/>
      <c r="PJM29" s="767"/>
      <c r="PJN29" s="767"/>
      <c r="PJO29" s="559"/>
      <c r="PJP29" s="559"/>
      <c r="PJQ29" s="560"/>
      <c r="PJR29" s="559"/>
      <c r="PJS29" s="559"/>
      <c r="PJT29" s="559"/>
      <c r="PJU29" s="560"/>
      <c r="PJV29" s="560"/>
      <c r="PJW29" s="561"/>
      <c r="PJX29" s="560"/>
      <c r="PJY29" s="767"/>
      <c r="PJZ29" s="767"/>
      <c r="PKA29" s="767"/>
      <c r="PKB29" s="767"/>
      <c r="PKC29" s="767"/>
      <c r="PKD29" s="559"/>
      <c r="PKE29" s="559"/>
      <c r="PKF29" s="560"/>
      <c r="PKG29" s="559"/>
      <c r="PKH29" s="559"/>
      <c r="PKI29" s="559"/>
      <c r="PKJ29" s="560"/>
      <c r="PKK29" s="560"/>
      <c r="PKL29" s="561"/>
      <c r="PKM29" s="560"/>
      <c r="PKN29" s="767"/>
      <c r="PKO29" s="767"/>
      <c r="PKP29" s="767"/>
      <c r="PKQ29" s="767"/>
      <c r="PKR29" s="767"/>
      <c r="PKS29" s="559"/>
      <c r="PKT29" s="559"/>
      <c r="PKU29" s="560"/>
      <c r="PKV29" s="559"/>
      <c r="PKW29" s="559"/>
      <c r="PKX29" s="559"/>
      <c r="PKY29" s="560"/>
      <c r="PKZ29" s="560"/>
      <c r="PLA29" s="561"/>
      <c r="PLB29" s="560"/>
      <c r="PLC29" s="767"/>
      <c r="PLD29" s="767"/>
      <c r="PLE29" s="767"/>
      <c r="PLF29" s="767"/>
      <c r="PLG29" s="767"/>
      <c r="PLH29" s="559"/>
      <c r="PLI29" s="559"/>
      <c r="PLJ29" s="560"/>
      <c r="PLK29" s="559"/>
      <c r="PLL29" s="559"/>
      <c r="PLM29" s="559"/>
      <c r="PLN29" s="560"/>
      <c r="PLO29" s="560"/>
      <c r="PLP29" s="561"/>
      <c r="PLQ29" s="560"/>
      <c r="PLR29" s="767"/>
      <c r="PLS29" s="767"/>
      <c r="PLT29" s="767"/>
      <c r="PLU29" s="767"/>
      <c r="PLV29" s="767"/>
      <c r="PLW29" s="559"/>
      <c r="PLX29" s="559"/>
      <c r="PLY29" s="560"/>
      <c r="PLZ29" s="559"/>
      <c r="PMA29" s="559"/>
      <c r="PMB29" s="559"/>
      <c r="PMC29" s="560"/>
      <c r="PMD29" s="560"/>
      <c r="PME29" s="561"/>
      <c r="PMF29" s="560"/>
      <c r="PMG29" s="767"/>
      <c r="PMH29" s="767"/>
      <c r="PMI29" s="767"/>
      <c r="PMJ29" s="767"/>
      <c r="PMK29" s="767"/>
      <c r="PML29" s="559"/>
      <c r="PMM29" s="559"/>
      <c r="PMN29" s="560"/>
      <c r="PMO29" s="559"/>
      <c r="PMP29" s="559"/>
      <c r="PMQ29" s="559"/>
      <c r="PMR29" s="560"/>
      <c r="PMS29" s="560"/>
      <c r="PMT29" s="561"/>
      <c r="PMU29" s="560"/>
      <c r="PMV29" s="767"/>
      <c r="PMW29" s="767"/>
      <c r="PMX29" s="767"/>
      <c r="PMY29" s="767"/>
      <c r="PMZ29" s="767"/>
      <c r="PNA29" s="559"/>
      <c r="PNB29" s="559"/>
      <c r="PNC29" s="560"/>
      <c r="PND29" s="559"/>
      <c r="PNE29" s="559"/>
      <c r="PNF29" s="559"/>
      <c r="PNG29" s="560"/>
      <c r="PNH29" s="560"/>
      <c r="PNI29" s="561"/>
      <c r="PNJ29" s="560"/>
      <c r="PNK29" s="767"/>
      <c r="PNL29" s="767"/>
      <c r="PNM29" s="767"/>
      <c r="PNN29" s="767"/>
      <c r="PNO29" s="767"/>
      <c r="PNP29" s="559"/>
      <c r="PNQ29" s="559"/>
      <c r="PNR29" s="560"/>
      <c r="PNS29" s="559"/>
      <c r="PNT29" s="559"/>
      <c r="PNU29" s="559"/>
      <c r="PNV29" s="560"/>
      <c r="PNW29" s="560"/>
      <c r="PNX29" s="561"/>
      <c r="PNY29" s="560"/>
      <c r="PNZ29" s="767"/>
      <c r="POA29" s="767"/>
      <c r="POB29" s="767"/>
      <c r="POC29" s="767"/>
      <c r="POD29" s="767"/>
      <c r="POE29" s="559"/>
      <c r="POF29" s="559"/>
      <c r="POG29" s="560"/>
      <c r="POH29" s="559"/>
      <c r="POI29" s="559"/>
      <c r="POJ29" s="559"/>
      <c r="POK29" s="560"/>
      <c r="POL29" s="560"/>
      <c r="POM29" s="561"/>
      <c r="PON29" s="560"/>
      <c r="POO29" s="767"/>
      <c r="POP29" s="767"/>
      <c r="POQ29" s="767"/>
      <c r="POR29" s="767"/>
      <c r="POS29" s="767"/>
      <c r="POT29" s="559"/>
      <c r="POU29" s="559"/>
      <c r="POV29" s="560"/>
      <c r="POW29" s="559"/>
      <c r="POX29" s="559"/>
      <c r="POY29" s="559"/>
      <c r="POZ29" s="560"/>
      <c r="PPA29" s="560"/>
      <c r="PPB29" s="561"/>
      <c r="PPC29" s="560"/>
      <c r="PPD29" s="767"/>
      <c r="PPE29" s="767"/>
      <c r="PPF29" s="767"/>
      <c r="PPG29" s="767"/>
      <c r="PPH29" s="767"/>
      <c r="PPI29" s="559"/>
      <c r="PPJ29" s="559"/>
      <c r="PPK29" s="560"/>
      <c r="PPL29" s="559"/>
      <c r="PPM29" s="559"/>
      <c r="PPN29" s="559"/>
      <c r="PPO29" s="560"/>
      <c r="PPP29" s="560"/>
      <c r="PPQ29" s="561"/>
      <c r="PPR29" s="560"/>
      <c r="PPS29" s="767"/>
      <c r="PPT29" s="767"/>
      <c r="PPU29" s="767"/>
      <c r="PPV29" s="767"/>
      <c r="PPW29" s="767"/>
      <c r="PPX29" s="559"/>
      <c r="PPY29" s="559"/>
      <c r="PPZ29" s="560"/>
      <c r="PQA29" s="559"/>
      <c r="PQB29" s="559"/>
      <c r="PQC29" s="559"/>
      <c r="PQD29" s="560"/>
      <c r="PQE29" s="560"/>
      <c r="PQF29" s="561"/>
      <c r="PQG29" s="560"/>
      <c r="PQH29" s="767"/>
      <c r="PQI29" s="767"/>
      <c r="PQJ29" s="767"/>
      <c r="PQK29" s="767"/>
      <c r="PQL29" s="767"/>
      <c r="PQM29" s="559"/>
      <c r="PQN29" s="559"/>
      <c r="PQO29" s="560"/>
      <c r="PQP29" s="559"/>
      <c r="PQQ29" s="559"/>
      <c r="PQR29" s="559"/>
      <c r="PQS29" s="560"/>
      <c r="PQT29" s="560"/>
      <c r="PQU29" s="561"/>
      <c r="PQV29" s="560"/>
      <c r="PQW29" s="767"/>
      <c r="PQX29" s="767"/>
      <c r="PQY29" s="767"/>
      <c r="PQZ29" s="767"/>
      <c r="PRA29" s="767"/>
      <c r="PRB29" s="559"/>
      <c r="PRC29" s="559"/>
      <c r="PRD29" s="560"/>
      <c r="PRE29" s="559"/>
      <c r="PRF29" s="559"/>
      <c r="PRG29" s="559"/>
      <c r="PRH29" s="560"/>
      <c r="PRI29" s="560"/>
      <c r="PRJ29" s="561"/>
      <c r="PRK29" s="560"/>
      <c r="PRL29" s="767"/>
      <c r="PRM29" s="767"/>
      <c r="PRN29" s="767"/>
      <c r="PRO29" s="767"/>
      <c r="PRP29" s="767"/>
      <c r="PRQ29" s="559"/>
      <c r="PRR29" s="559"/>
      <c r="PRS29" s="560"/>
      <c r="PRT29" s="559"/>
      <c r="PRU29" s="559"/>
      <c r="PRV29" s="559"/>
      <c r="PRW29" s="560"/>
      <c r="PRX29" s="560"/>
      <c r="PRY29" s="561"/>
      <c r="PRZ29" s="560"/>
      <c r="PSA29" s="767"/>
      <c r="PSB29" s="767"/>
      <c r="PSC29" s="767"/>
      <c r="PSD29" s="767"/>
      <c r="PSE29" s="767"/>
      <c r="PSF29" s="559"/>
      <c r="PSG29" s="559"/>
      <c r="PSH29" s="560"/>
      <c r="PSI29" s="559"/>
      <c r="PSJ29" s="559"/>
      <c r="PSK29" s="559"/>
      <c r="PSL29" s="560"/>
      <c r="PSM29" s="560"/>
      <c r="PSN29" s="561"/>
      <c r="PSO29" s="560"/>
      <c r="PSP29" s="767"/>
      <c r="PSQ29" s="767"/>
      <c r="PSR29" s="767"/>
      <c r="PSS29" s="767"/>
      <c r="PST29" s="767"/>
      <c r="PSU29" s="559"/>
      <c r="PSV29" s="559"/>
      <c r="PSW29" s="560"/>
      <c r="PSX29" s="559"/>
      <c r="PSY29" s="559"/>
      <c r="PSZ29" s="559"/>
      <c r="PTA29" s="560"/>
      <c r="PTB29" s="560"/>
      <c r="PTC29" s="561"/>
      <c r="PTD29" s="560"/>
      <c r="PTE29" s="767"/>
      <c r="PTF29" s="767"/>
      <c r="PTG29" s="767"/>
      <c r="PTH29" s="767"/>
      <c r="PTI29" s="767"/>
      <c r="PTJ29" s="559"/>
      <c r="PTK29" s="559"/>
      <c r="PTL29" s="560"/>
      <c r="PTM29" s="559"/>
      <c r="PTN29" s="559"/>
      <c r="PTO29" s="559"/>
      <c r="PTP29" s="560"/>
      <c r="PTQ29" s="560"/>
      <c r="PTR29" s="561"/>
      <c r="PTS29" s="560"/>
      <c r="PTT29" s="767"/>
      <c r="PTU29" s="767"/>
      <c r="PTV29" s="767"/>
      <c r="PTW29" s="767"/>
      <c r="PTX29" s="767"/>
      <c r="PTY29" s="559"/>
      <c r="PTZ29" s="559"/>
      <c r="PUA29" s="560"/>
      <c r="PUB29" s="559"/>
      <c r="PUC29" s="559"/>
      <c r="PUD29" s="559"/>
      <c r="PUE29" s="560"/>
      <c r="PUF29" s="560"/>
      <c r="PUG29" s="561"/>
      <c r="PUH29" s="560"/>
      <c r="PUI29" s="767"/>
      <c r="PUJ29" s="767"/>
      <c r="PUK29" s="767"/>
      <c r="PUL29" s="767"/>
      <c r="PUM29" s="767"/>
      <c r="PUN29" s="559"/>
      <c r="PUO29" s="559"/>
      <c r="PUP29" s="560"/>
      <c r="PUQ29" s="559"/>
      <c r="PUR29" s="559"/>
      <c r="PUS29" s="559"/>
      <c r="PUT29" s="560"/>
      <c r="PUU29" s="560"/>
      <c r="PUV29" s="561"/>
      <c r="PUW29" s="560"/>
      <c r="PUX29" s="767"/>
      <c r="PUY29" s="767"/>
      <c r="PUZ29" s="767"/>
      <c r="PVA29" s="767"/>
      <c r="PVB29" s="767"/>
      <c r="PVC29" s="559"/>
      <c r="PVD29" s="559"/>
      <c r="PVE29" s="560"/>
      <c r="PVF29" s="559"/>
      <c r="PVG29" s="559"/>
      <c r="PVH29" s="559"/>
      <c r="PVI29" s="560"/>
      <c r="PVJ29" s="560"/>
      <c r="PVK29" s="561"/>
      <c r="PVL29" s="560"/>
      <c r="PVM29" s="767"/>
      <c r="PVN29" s="767"/>
      <c r="PVO29" s="767"/>
      <c r="PVP29" s="767"/>
      <c r="PVQ29" s="767"/>
      <c r="PVR29" s="559"/>
      <c r="PVS29" s="559"/>
      <c r="PVT29" s="560"/>
      <c r="PVU29" s="559"/>
      <c r="PVV29" s="559"/>
      <c r="PVW29" s="559"/>
      <c r="PVX29" s="560"/>
      <c r="PVY29" s="560"/>
      <c r="PVZ29" s="561"/>
      <c r="PWA29" s="560"/>
      <c r="PWB29" s="767"/>
      <c r="PWC29" s="767"/>
      <c r="PWD29" s="767"/>
      <c r="PWE29" s="767"/>
      <c r="PWF29" s="767"/>
      <c r="PWG29" s="559"/>
      <c r="PWH29" s="559"/>
      <c r="PWI29" s="560"/>
      <c r="PWJ29" s="559"/>
      <c r="PWK29" s="559"/>
      <c r="PWL29" s="559"/>
      <c r="PWM29" s="560"/>
      <c r="PWN29" s="560"/>
      <c r="PWO29" s="561"/>
      <c r="PWP29" s="560"/>
      <c r="PWQ29" s="767"/>
      <c r="PWR29" s="767"/>
      <c r="PWS29" s="767"/>
      <c r="PWT29" s="767"/>
      <c r="PWU29" s="767"/>
      <c r="PWV29" s="559"/>
      <c r="PWW29" s="559"/>
      <c r="PWX29" s="560"/>
      <c r="PWY29" s="559"/>
      <c r="PWZ29" s="559"/>
      <c r="PXA29" s="559"/>
      <c r="PXB29" s="560"/>
      <c r="PXC29" s="560"/>
      <c r="PXD29" s="561"/>
      <c r="PXE29" s="560"/>
      <c r="PXF29" s="767"/>
      <c r="PXG29" s="767"/>
      <c r="PXH29" s="767"/>
      <c r="PXI29" s="767"/>
      <c r="PXJ29" s="767"/>
      <c r="PXK29" s="559"/>
      <c r="PXL29" s="559"/>
      <c r="PXM29" s="560"/>
      <c r="PXN29" s="559"/>
      <c r="PXO29" s="559"/>
      <c r="PXP29" s="559"/>
      <c r="PXQ29" s="560"/>
      <c r="PXR29" s="560"/>
      <c r="PXS29" s="561"/>
      <c r="PXT29" s="560"/>
      <c r="PXU29" s="767"/>
      <c r="PXV29" s="767"/>
      <c r="PXW29" s="767"/>
      <c r="PXX29" s="767"/>
      <c r="PXY29" s="767"/>
      <c r="PXZ29" s="559"/>
      <c r="PYA29" s="559"/>
      <c r="PYB29" s="560"/>
      <c r="PYC29" s="559"/>
      <c r="PYD29" s="559"/>
      <c r="PYE29" s="559"/>
      <c r="PYF29" s="560"/>
      <c r="PYG29" s="560"/>
      <c r="PYH29" s="561"/>
      <c r="PYI29" s="560"/>
      <c r="PYJ29" s="767"/>
      <c r="PYK29" s="767"/>
      <c r="PYL29" s="767"/>
      <c r="PYM29" s="767"/>
      <c r="PYN29" s="767"/>
      <c r="PYO29" s="559"/>
      <c r="PYP29" s="559"/>
      <c r="PYQ29" s="560"/>
      <c r="PYR29" s="559"/>
      <c r="PYS29" s="559"/>
      <c r="PYT29" s="559"/>
      <c r="PYU29" s="560"/>
      <c r="PYV29" s="560"/>
      <c r="PYW29" s="561"/>
      <c r="PYX29" s="560"/>
      <c r="PYY29" s="767"/>
      <c r="PYZ29" s="767"/>
      <c r="PZA29" s="767"/>
      <c r="PZB29" s="767"/>
      <c r="PZC29" s="767"/>
      <c r="PZD29" s="559"/>
      <c r="PZE29" s="559"/>
      <c r="PZF29" s="560"/>
      <c r="PZG29" s="559"/>
      <c r="PZH29" s="559"/>
      <c r="PZI29" s="559"/>
      <c r="PZJ29" s="560"/>
      <c r="PZK29" s="560"/>
      <c r="PZL29" s="561"/>
      <c r="PZM29" s="560"/>
      <c r="PZN29" s="767"/>
      <c r="PZO29" s="767"/>
      <c r="PZP29" s="767"/>
      <c r="PZQ29" s="767"/>
      <c r="PZR29" s="767"/>
      <c r="PZS29" s="559"/>
      <c r="PZT29" s="559"/>
      <c r="PZU29" s="560"/>
      <c r="PZV29" s="559"/>
      <c r="PZW29" s="559"/>
      <c r="PZX29" s="559"/>
      <c r="PZY29" s="560"/>
      <c r="PZZ29" s="560"/>
      <c r="QAA29" s="561"/>
      <c r="QAB29" s="560"/>
      <c r="QAC29" s="767"/>
      <c r="QAD29" s="767"/>
      <c r="QAE29" s="767"/>
      <c r="QAF29" s="767"/>
      <c r="QAG29" s="767"/>
      <c r="QAH29" s="559"/>
      <c r="QAI29" s="559"/>
      <c r="QAJ29" s="560"/>
      <c r="QAK29" s="559"/>
      <c r="QAL29" s="559"/>
      <c r="QAM29" s="559"/>
      <c r="QAN29" s="560"/>
      <c r="QAO29" s="560"/>
      <c r="QAP29" s="561"/>
      <c r="QAQ29" s="560"/>
      <c r="QAR29" s="767"/>
      <c r="QAS29" s="767"/>
      <c r="QAT29" s="767"/>
      <c r="QAU29" s="767"/>
      <c r="QAV29" s="767"/>
      <c r="QAW29" s="559"/>
      <c r="QAX29" s="559"/>
      <c r="QAY29" s="560"/>
      <c r="QAZ29" s="559"/>
      <c r="QBA29" s="559"/>
      <c r="QBB29" s="559"/>
      <c r="QBC29" s="560"/>
      <c r="QBD29" s="560"/>
      <c r="QBE29" s="561"/>
      <c r="QBF29" s="560"/>
      <c r="QBG29" s="767"/>
      <c r="QBH29" s="767"/>
      <c r="QBI29" s="767"/>
      <c r="QBJ29" s="767"/>
      <c r="QBK29" s="767"/>
      <c r="QBL29" s="559"/>
      <c r="QBM29" s="559"/>
      <c r="QBN29" s="560"/>
      <c r="QBO29" s="559"/>
      <c r="QBP29" s="559"/>
      <c r="QBQ29" s="559"/>
      <c r="QBR29" s="560"/>
      <c r="QBS29" s="560"/>
      <c r="QBT29" s="561"/>
      <c r="QBU29" s="560"/>
      <c r="QBV29" s="767"/>
      <c r="QBW29" s="767"/>
      <c r="QBX29" s="767"/>
      <c r="QBY29" s="767"/>
      <c r="QBZ29" s="767"/>
      <c r="QCA29" s="559"/>
      <c r="QCB29" s="559"/>
      <c r="QCC29" s="560"/>
      <c r="QCD29" s="559"/>
      <c r="QCE29" s="559"/>
      <c r="QCF29" s="559"/>
      <c r="QCG29" s="560"/>
      <c r="QCH29" s="560"/>
      <c r="QCI29" s="561"/>
      <c r="QCJ29" s="560"/>
      <c r="QCK29" s="767"/>
      <c r="QCL29" s="767"/>
      <c r="QCM29" s="767"/>
      <c r="QCN29" s="767"/>
      <c r="QCO29" s="767"/>
      <c r="QCP29" s="559"/>
      <c r="QCQ29" s="559"/>
      <c r="QCR29" s="560"/>
      <c r="QCS29" s="559"/>
      <c r="QCT29" s="559"/>
      <c r="QCU29" s="559"/>
      <c r="QCV29" s="560"/>
      <c r="QCW29" s="560"/>
      <c r="QCX29" s="561"/>
      <c r="QCY29" s="560"/>
      <c r="QCZ29" s="767"/>
      <c r="QDA29" s="767"/>
      <c r="QDB29" s="767"/>
      <c r="QDC29" s="767"/>
      <c r="QDD29" s="767"/>
      <c r="QDE29" s="559"/>
      <c r="QDF29" s="559"/>
      <c r="QDG29" s="560"/>
      <c r="QDH29" s="559"/>
      <c r="QDI29" s="559"/>
      <c r="QDJ29" s="559"/>
      <c r="QDK29" s="560"/>
      <c r="QDL29" s="560"/>
      <c r="QDM29" s="561"/>
      <c r="QDN29" s="560"/>
      <c r="QDO29" s="767"/>
      <c r="QDP29" s="767"/>
      <c r="QDQ29" s="767"/>
      <c r="QDR29" s="767"/>
      <c r="QDS29" s="767"/>
      <c r="QDT29" s="559"/>
      <c r="QDU29" s="559"/>
      <c r="QDV29" s="560"/>
      <c r="QDW29" s="559"/>
      <c r="QDX29" s="559"/>
      <c r="QDY29" s="559"/>
      <c r="QDZ29" s="560"/>
      <c r="QEA29" s="560"/>
      <c r="QEB29" s="561"/>
      <c r="QEC29" s="560"/>
      <c r="QED29" s="767"/>
      <c r="QEE29" s="767"/>
      <c r="QEF29" s="767"/>
      <c r="QEG29" s="767"/>
      <c r="QEH29" s="767"/>
      <c r="QEI29" s="559"/>
      <c r="QEJ29" s="559"/>
      <c r="QEK29" s="560"/>
      <c r="QEL29" s="559"/>
      <c r="QEM29" s="559"/>
      <c r="QEN29" s="559"/>
      <c r="QEO29" s="560"/>
      <c r="QEP29" s="560"/>
      <c r="QEQ29" s="561"/>
      <c r="QER29" s="560"/>
      <c r="QES29" s="767"/>
      <c r="QET29" s="767"/>
      <c r="QEU29" s="767"/>
      <c r="QEV29" s="767"/>
      <c r="QEW29" s="767"/>
      <c r="QEX29" s="559"/>
      <c r="QEY29" s="559"/>
      <c r="QEZ29" s="560"/>
      <c r="QFA29" s="559"/>
      <c r="QFB29" s="559"/>
      <c r="QFC29" s="559"/>
      <c r="QFD29" s="560"/>
      <c r="QFE29" s="560"/>
      <c r="QFF29" s="561"/>
      <c r="QFG29" s="560"/>
      <c r="QFH29" s="767"/>
      <c r="QFI29" s="767"/>
      <c r="QFJ29" s="767"/>
      <c r="QFK29" s="767"/>
      <c r="QFL29" s="767"/>
      <c r="QFM29" s="559"/>
      <c r="QFN29" s="559"/>
      <c r="QFO29" s="560"/>
      <c r="QFP29" s="559"/>
      <c r="QFQ29" s="559"/>
      <c r="QFR29" s="559"/>
      <c r="QFS29" s="560"/>
      <c r="QFT29" s="560"/>
      <c r="QFU29" s="561"/>
      <c r="QFV29" s="560"/>
      <c r="QFW29" s="767"/>
      <c r="QFX29" s="767"/>
      <c r="QFY29" s="767"/>
      <c r="QFZ29" s="767"/>
      <c r="QGA29" s="767"/>
      <c r="QGB29" s="559"/>
      <c r="QGC29" s="559"/>
      <c r="QGD29" s="560"/>
      <c r="QGE29" s="559"/>
      <c r="QGF29" s="559"/>
      <c r="QGG29" s="559"/>
      <c r="QGH29" s="560"/>
      <c r="QGI29" s="560"/>
      <c r="QGJ29" s="561"/>
      <c r="QGK29" s="560"/>
      <c r="QGL29" s="767"/>
      <c r="QGM29" s="767"/>
      <c r="QGN29" s="767"/>
      <c r="QGO29" s="767"/>
      <c r="QGP29" s="767"/>
      <c r="QGQ29" s="559"/>
      <c r="QGR29" s="559"/>
      <c r="QGS29" s="560"/>
      <c r="QGT29" s="559"/>
      <c r="QGU29" s="559"/>
      <c r="QGV29" s="559"/>
      <c r="QGW29" s="560"/>
      <c r="QGX29" s="560"/>
      <c r="QGY29" s="561"/>
      <c r="QGZ29" s="560"/>
      <c r="QHA29" s="767"/>
      <c r="QHB29" s="767"/>
      <c r="QHC29" s="767"/>
      <c r="QHD29" s="767"/>
      <c r="QHE29" s="767"/>
      <c r="QHF29" s="559"/>
      <c r="QHG29" s="559"/>
      <c r="QHH29" s="560"/>
      <c r="QHI29" s="559"/>
      <c r="QHJ29" s="559"/>
      <c r="QHK29" s="559"/>
      <c r="QHL29" s="560"/>
      <c r="QHM29" s="560"/>
      <c r="QHN29" s="561"/>
      <c r="QHO29" s="560"/>
      <c r="QHP29" s="767"/>
      <c r="QHQ29" s="767"/>
      <c r="QHR29" s="767"/>
      <c r="QHS29" s="767"/>
      <c r="QHT29" s="767"/>
      <c r="QHU29" s="559"/>
      <c r="QHV29" s="559"/>
      <c r="QHW29" s="560"/>
      <c r="QHX29" s="559"/>
      <c r="QHY29" s="559"/>
      <c r="QHZ29" s="559"/>
      <c r="QIA29" s="560"/>
      <c r="QIB29" s="560"/>
      <c r="QIC29" s="561"/>
      <c r="QID29" s="560"/>
      <c r="QIE29" s="767"/>
      <c r="QIF29" s="767"/>
      <c r="QIG29" s="767"/>
      <c r="QIH29" s="767"/>
      <c r="QII29" s="767"/>
      <c r="QIJ29" s="559"/>
      <c r="QIK29" s="559"/>
      <c r="QIL29" s="560"/>
      <c r="QIM29" s="559"/>
      <c r="QIN29" s="559"/>
      <c r="QIO29" s="559"/>
      <c r="QIP29" s="560"/>
      <c r="QIQ29" s="560"/>
      <c r="QIR29" s="561"/>
      <c r="QIS29" s="560"/>
      <c r="QIT29" s="767"/>
      <c r="QIU29" s="767"/>
      <c r="QIV29" s="767"/>
      <c r="QIW29" s="767"/>
      <c r="QIX29" s="767"/>
      <c r="QIY29" s="559"/>
      <c r="QIZ29" s="559"/>
      <c r="QJA29" s="560"/>
      <c r="QJB29" s="559"/>
      <c r="QJC29" s="559"/>
      <c r="QJD29" s="559"/>
      <c r="QJE29" s="560"/>
      <c r="QJF29" s="560"/>
      <c r="QJG29" s="561"/>
      <c r="QJH29" s="560"/>
      <c r="QJI29" s="767"/>
      <c r="QJJ29" s="767"/>
      <c r="QJK29" s="767"/>
      <c r="QJL29" s="767"/>
      <c r="QJM29" s="767"/>
      <c r="QJN29" s="559"/>
      <c r="QJO29" s="559"/>
      <c r="QJP29" s="560"/>
      <c r="QJQ29" s="559"/>
      <c r="QJR29" s="559"/>
      <c r="QJS29" s="559"/>
      <c r="QJT29" s="560"/>
      <c r="QJU29" s="560"/>
      <c r="QJV29" s="561"/>
      <c r="QJW29" s="560"/>
      <c r="QJX29" s="767"/>
      <c r="QJY29" s="767"/>
      <c r="QJZ29" s="767"/>
      <c r="QKA29" s="767"/>
      <c r="QKB29" s="767"/>
      <c r="QKC29" s="559"/>
      <c r="QKD29" s="559"/>
      <c r="QKE29" s="560"/>
      <c r="QKF29" s="559"/>
      <c r="QKG29" s="559"/>
      <c r="QKH29" s="559"/>
      <c r="QKI29" s="560"/>
      <c r="QKJ29" s="560"/>
      <c r="QKK29" s="561"/>
      <c r="QKL29" s="560"/>
      <c r="QKM29" s="767"/>
      <c r="QKN29" s="767"/>
      <c r="QKO29" s="767"/>
      <c r="QKP29" s="767"/>
      <c r="QKQ29" s="767"/>
      <c r="QKR29" s="559"/>
      <c r="QKS29" s="559"/>
      <c r="QKT29" s="560"/>
      <c r="QKU29" s="559"/>
      <c r="QKV29" s="559"/>
      <c r="QKW29" s="559"/>
      <c r="QKX29" s="560"/>
      <c r="QKY29" s="560"/>
      <c r="QKZ29" s="561"/>
      <c r="QLA29" s="560"/>
      <c r="QLB29" s="767"/>
      <c r="QLC29" s="767"/>
      <c r="QLD29" s="767"/>
      <c r="QLE29" s="767"/>
      <c r="QLF29" s="767"/>
      <c r="QLG29" s="559"/>
      <c r="QLH29" s="559"/>
      <c r="QLI29" s="560"/>
      <c r="QLJ29" s="559"/>
      <c r="QLK29" s="559"/>
      <c r="QLL29" s="559"/>
      <c r="QLM29" s="560"/>
      <c r="QLN29" s="560"/>
      <c r="QLO29" s="561"/>
      <c r="QLP29" s="560"/>
      <c r="QLQ29" s="767"/>
      <c r="QLR29" s="767"/>
      <c r="QLS29" s="767"/>
      <c r="QLT29" s="767"/>
      <c r="QLU29" s="767"/>
      <c r="QLV29" s="559"/>
      <c r="QLW29" s="559"/>
      <c r="QLX29" s="560"/>
      <c r="QLY29" s="559"/>
      <c r="QLZ29" s="559"/>
      <c r="QMA29" s="559"/>
      <c r="QMB29" s="560"/>
      <c r="QMC29" s="560"/>
      <c r="QMD29" s="561"/>
      <c r="QME29" s="560"/>
      <c r="QMF29" s="767"/>
      <c r="QMG29" s="767"/>
      <c r="QMH29" s="767"/>
      <c r="QMI29" s="767"/>
      <c r="QMJ29" s="767"/>
      <c r="QMK29" s="559"/>
      <c r="QML29" s="559"/>
      <c r="QMM29" s="560"/>
      <c r="QMN29" s="559"/>
      <c r="QMO29" s="559"/>
      <c r="QMP29" s="559"/>
      <c r="QMQ29" s="560"/>
      <c r="QMR29" s="560"/>
      <c r="QMS29" s="561"/>
      <c r="QMT29" s="560"/>
      <c r="QMU29" s="767"/>
      <c r="QMV29" s="767"/>
      <c r="QMW29" s="767"/>
      <c r="QMX29" s="767"/>
      <c r="QMY29" s="767"/>
      <c r="QMZ29" s="559"/>
      <c r="QNA29" s="559"/>
      <c r="QNB29" s="560"/>
      <c r="QNC29" s="559"/>
      <c r="QND29" s="559"/>
      <c r="QNE29" s="559"/>
      <c r="QNF29" s="560"/>
      <c r="QNG29" s="560"/>
      <c r="QNH29" s="561"/>
      <c r="QNI29" s="560"/>
      <c r="QNJ29" s="767"/>
      <c r="QNK29" s="767"/>
      <c r="QNL29" s="767"/>
      <c r="QNM29" s="767"/>
      <c r="QNN29" s="767"/>
      <c r="QNO29" s="559"/>
      <c r="QNP29" s="559"/>
      <c r="QNQ29" s="560"/>
      <c r="QNR29" s="559"/>
      <c r="QNS29" s="559"/>
      <c r="QNT29" s="559"/>
      <c r="QNU29" s="560"/>
      <c r="QNV29" s="560"/>
      <c r="QNW29" s="561"/>
      <c r="QNX29" s="560"/>
      <c r="QNY29" s="767"/>
      <c r="QNZ29" s="767"/>
      <c r="QOA29" s="767"/>
      <c r="QOB29" s="767"/>
      <c r="QOC29" s="767"/>
      <c r="QOD29" s="559"/>
      <c r="QOE29" s="559"/>
      <c r="QOF29" s="560"/>
      <c r="QOG29" s="559"/>
      <c r="QOH29" s="559"/>
      <c r="QOI29" s="559"/>
      <c r="QOJ29" s="560"/>
      <c r="QOK29" s="560"/>
      <c r="QOL29" s="561"/>
      <c r="QOM29" s="560"/>
      <c r="QON29" s="767"/>
      <c r="QOO29" s="767"/>
      <c r="QOP29" s="767"/>
      <c r="QOQ29" s="767"/>
      <c r="QOR29" s="767"/>
      <c r="QOS29" s="559"/>
      <c r="QOT29" s="559"/>
      <c r="QOU29" s="560"/>
      <c r="QOV29" s="559"/>
      <c r="QOW29" s="559"/>
      <c r="QOX29" s="559"/>
      <c r="QOY29" s="560"/>
      <c r="QOZ29" s="560"/>
      <c r="QPA29" s="561"/>
      <c r="QPB29" s="560"/>
      <c r="QPC29" s="767"/>
      <c r="QPD29" s="767"/>
      <c r="QPE29" s="767"/>
      <c r="QPF29" s="767"/>
      <c r="QPG29" s="767"/>
      <c r="QPH29" s="559"/>
      <c r="QPI29" s="559"/>
      <c r="QPJ29" s="560"/>
      <c r="QPK29" s="559"/>
      <c r="QPL29" s="559"/>
      <c r="QPM29" s="559"/>
      <c r="QPN29" s="560"/>
      <c r="QPO29" s="560"/>
      <c r="QPP29" s="561"/>
      <c r="QPQ29" s="560"/>
      <c r="QPR29" s="767"/>
      <c r="QPS29" s="767"/>
      <c r="QPT29" s="767"/>
      <c r="QPU29" s="767"/>
      <c r="QPV29" s="767"/>
      <c r="QPW29" s="559"/>
      <c r="QPX29" s="559"/>
      <c r="QPY29" s="560"/>
      <c r="QPZ29" s="559"/>
      <c r="QQA29" s="559"/>
      <c r="QQB29" s="559"/>
      <c r="QQC29" s="560"/>
      <c r="QQD29" s="560"/>
      <c r="QQE29" s="561"/>
      <c r="QQF29" s="560"/>
      <c r="QQG29" s="767"/>
      <c r="QQH29" s="767"/>
      <c r="QQI29" s="767"/>
      <c r="QQJ29" s="767"/>
      <c r="QQK29" s="767"/>
      <c r="QQL29" s="559"/>
      <c r="QQM29" s="559"/>
      <c r="QQN29" s="560"/>
      <c r="QQO29" s="559"/>
      <c r="QQP29" s="559"/>
      <c r="QQQ29" s="559"/>
      <c r="QQR29" s="560"/>
      <c r="QQS29" s="560"/>
      <c r="QQT29" s="561"/>
      <c r="QQU29" s="560"/>
      <c r="QQV29" s="767"/>
      <c r="QQW29" s="767"/>
      <c r="QQX29" s="767"/>
      <c r="QQY29" s="767"/>
      <c r="QQZ29" s="767"/>
      <c r="QRA29" s="559"/>
      <c r="QRB29" s="559"/>
      <c r="QRC29" s="560"/>
      <c r="QRD29" s="559"/>
      <c r="QRE29" s="559"/>
      <c r="QRF29" s="559"/>
      <c r="QRG29" s="560"/>
      <c r="QRH29" s="560"/>
      <c r="QRI29" s="561"/>
      <c r="QRJ29" s="560"/>
      <c r="QRK29" s="767"/>
      <c r="QRL29" s="767"/>
      <c r="QRM29" s="767"/>
      <c r="QRN29" s="767"/>
      <c r="QRO29" s="767"/>
      <c r="QRP29" s="559"/>
      <c r="QRQ29" s="559"/>
      <c r="QRR29" s="560"/>
      <c r="QRS29" s="559"/>
      <c r="QRT29" s="559"/>
      <c r="QRU29" s="559"/>
      <c r="QRV29" s="560"/>
      <c r="QRW29" s="560"/>
      <c r="QRX29" s="561"/>
      <c r="QRY29" s="560"/>
      <c r="QRZ29" s="767"/>
      <c r="QSA29" s="767"/>
      <c r="QSB29" s="767"/>
      <c r="QSC29" s="767"/>
      <c r="QSD29" s="767"/>
      <c r="QSE29" s="559"/>
      <c r="QSF29" s="559"/>
      <c r="QSG29" s="560"/>
      <c r="QSH29" s="559"/>
      <c r="QSI29" s="559"/>
      <c r="QSJ29" s="559"/>
      <c r="QSK29" s="560"/>
      <c r="QSL29" s="560"/>
      <c r="QSM29" s="561"/>
      <c r="QSN29" s="560"/>
      <c r="QSO29" s="767"/>
      <c r="QSP29" s="767"/>
      <c r="QSQ29" s="767"/>
      <c r="QSR29" s="767"/>
      <c r="QSS29" s="767"/>
      <c r="QST29" s="559"/>
      <c r="QSU29" s="559"/>
      <c r="QSV29" s="560"/>
      <c r="QSW29" s="559"/>
      <c r="QSX29" s="559"/>
      <c r="QSY29" s="559"/>
      <c r="QSZ29" s="560"/>
      <c r="QTA29" s="560"/>
      <c r="QTB29" s="561"/>
      <c r="QTC29" s="560"/>
      <c r="QTD29" s="767"/>
      <c r="QTE29" s="767"/>
      <c r="QTF29" s="767"/>
      <c r="QTG29" s="767"/>
      <c r="QTH29" s="767"/>
      <c r="QTI29" s="559"/>
      <c r="QTJ29" s="559"/>
      <c r="QTK29" s="560"/>
      <c r="QTL29" s="559"/>
      <c r="QTM29" s="559"/>
      <c r="QTN29" s="559"/>
      <c r="QTO29" s="560"/>
      <c r="QTP29" s="560"/>
      <c r="QTQ29" s="561"/>
      <c r="QTR29" s="560"/>
      <c r="QTS29" s="767"/>
      <c r="QTT29" s="767"/>
      <c r="QTU29" s="767"/>
      <c r="QTV29" s="767"/>
      <c r="QTW29" s="767"/>
      <c r="QTX29" s="559"/>
      <c r="QTY29" s="559"/>
      <c r="QTZ29" s="560"/>
      <c r="QUA29" s="559"/>
      <c r="QUB29" s="559"/>
      <c r="QUC29" s="559"/>
      <c r="QUD29" s="560"/>
      <c r="QUE29" s="560"/>
      <c r="QUF29" s="561"/>
      <c r="QUG29" s="560"/>
      <c r="QUH29" s="767"/>
      <c r="QUI29" s="767"/>
      <c r="QUJ29" s="767"/>
      <c r="QUK29" s="767"/>
      <c r="QUL29" s="767"/>
      <c r="QUM29" s="559"/>
      <c r="QUN29" s="559"/>
      <c r="QUO29" s="560"/>
      <c r="QUP29" s="559"/>
      <c r="QUQ29" s="559"/>
      <c r="QUR29" s="559"/>
      <c r="QUS29" s="560"/>
      <c r="QUT29" s="560"/>
      <c r="QUU29" s="561"/>
      <c r="QUV29" s="560"/>
      <c r="QUW29" s="767"/>
      <c r="QUX29" s="767"/>
      <c r="QUY29" s="767"/>
      <c r="QUZ29" s="767"/>
      <c r="QVA29" s="767"/>
      <c r="QVB29" s="559"/>
      <c r="QVC29" s="559"/>
      <c r="QVD29" s="560"/>
      <c r="QVE29" s="559"/>
      <c r="QVF29" s="559"/>
      <c r="QVG29" s="559"/>
      <c r="QVH29" s="560"/>
      <c r="QVI29" s="560"/>
      <c r="QVJ29" s="561"/>
      <c r="QVK29" s="560"/>
      <c r="QVL29" s="767"/>
      <c r="QVM29" s="767"/>
      <c r="QVN29" s="767"/>
      <c r="QVO29" s="767"/>
      <c r="QVP29" s="767"/>
      <c r="QVQ29" s="559"/>
      <c r="QVR29" s="559"/>
      <c r="QVS29" s="560"/>
      <c r="QVT29" s="559"/>
      <c r="QVU29" s="559"/>
      <c r="QVV29" s="559"/>
      <c r="QVW29" s="560"/>
      <c r="QVX29" s="560"/>
      <c r="QVY29" s="561"/>
      <c r="QVZ29" s="560"/>
      <c r="QWA29" s="767"/>
      <c r="QWB29" s="767"/>
      <c r="QWC29" s="767"/>
      <c r="QWD29" s="767"/>
      <c r="QWE29" s="767"/>
      <c r="QWF29" s="559"/>
      <c r="QWG29" s="559"/>
      <c r="QWH29" s="560"/>
      <c r="QWI29" s="559"/>
      <c r="QWJ29" s="559"/>
      <c r="QWK29" s="559"/>
      <c r="QWL29" s="560"/>
      <c r="QWM29" s="560"/>
      <c r="QWN29" s="561"/>
      <c r="QWO29" s="560"/>
      <c r="QWP29" s="767"/>
      <c r="QWQ29" s="767"/>
      <c r="QWR29" s="767"/>
      <c r="QWS29" s="767"/>
      <c r="QWT29" s="767"/>
      <c r="QWU29" s="559"/>
      <c r="QWV29" s="559"/>
      <c r="QWW29" s="560"/>
      <c r="QWX29" s="559"/>
      <c r="QWY29" s="559"/>
      <c r="QWZ29" s="559"/>
      <c r="QXA29" s="560"/>
      <c r="QXB29" s="560"/>
      <c r="QXC29" s="561"/>
      <c r="QXD29" s="560"/>
      <c r="QXE29" s="767"/>
      <c r="QXF29" s="767"/>
      <c r="QXG29" s="767"/>
      <c r="QXH29" s="767"/>
      <c r="QXI29" s="767"/>
      <c r="QXJ29" s="559"/>
      <c r="QXK29" s="559"/>
      <c r="QXL29" s="560"/>
      <c r="QXM29" s="559"/>
      <c r="QXN29" s="559"/>
      <c r="QXO29" s="559"/>
      <c r="QXP29" s="560"/>
      <c r="QXQ29" s="560"/>
      <c r="QXR29" s="561"/>
      <c r="QXS29" s="560"/>
      <c r="QXT29" s="767"/>
      <c r="QXU29" s="767"/>
      <c r="QXV29" s="767"/>
      <c r="QXW29" s="767"/>
      <c r="QXX29" s="767"/>
      <c r="QXY29" s="559"/>
      <c r="QXZ29" s="559"/>
      <c r="QYA29" s="560"/>
      <c r="QYB29" s="559"/>
      <c r="QYC29" s="559"/>
      <c r="QYD29" s="559"/>
      <c r="QYE29" s="560"/>
      <c r="QYF29" s="560"/>
      <c r="QYG29" s="561"/>
      <c r="QYH29" s="560"/>
      <c r="QYI29" s="767"/>
      <c r="QYJ29" s="767"/>
      <c r="QYK29" s="767"/>
      <c r="QYL29" s="767"/>
      <c r="QYM29" s="767"/>
      <c r="QYN29" s="559"/>
      <c r="QYO29" s="559"/>
      <c r="QYP29" s="560"/>
      <c r="QYQ29" s="559"/>
      <c r="QYR29" s="559"/>
      <c r="QYS29" s="559"/>
      <c r="QYT29" s="560"/>
      <c r="QYU29" s="560"/>
      <c r="QYV29" s="561"/>
      <c r="QYW29" s="560"/>
      <c r="QYX29" s="767"/>
      <c r="QYY29" s="767"/>
      <c r="QYZ29" s="767"/>
      <c r="QZA29" s="767"/>
      <c r="QZB29" s="767"/>
      <c r="QZC29" s="559"/>
      <c r="QZD29" s="559"/>
      <c r="QZE29" s="560"/>
      <c r="QZF29" s="559"/>
      <c r="QZG29" s="559"/>
      <c r="QZH29" s="559"/>
      <c r="QZI29" s="560"/>
      <c r="QZJ29" s="560"/>
      <c r="QZK29" s="561"/>
      <c r="QZL29" s="560"/>
      <c r="QZM29" s="767"/>
      <c r="QZN29" s="767"/>
      <c r="QZO29" s="767"/>
      <c r="QZP29" s="767"/>
      <c r="QZQ29" s="767"/>
      <c r="QZR29" s="559"/>
      <c r="QZS29" s="559"/>
      <c r="QZT29" s="560"/>
      <c r="QZU29" s="559"/>
      <c r="QZV29" s="559"/>
      <c r="QZW29" s="559"/>
      <c r="QZX29" s="560"/>
      <c r="QZY29" s="560"/>
      <c r="QZZ29" s="561"/>
      <c r="RAA29" s="560"/>
      <c r="RAB29" s="767"/>
      <c r="RAC29" s="767"/>
      <c r="RAD29" s="767"/>
      <c r="RAE29" s="767"/>
      <c r="RAF29" s="767"/>
      <c r="RAG29" s="559"/>
      <c r="RAH29" s="559"/>
      <c r="RAI29" s="560"/>
      <c r="RAJ29" s="559"/>
      <c r="RAK29" s="559"/>
      <c r="RAL29" s="559"/>
      <c r="RAM29" s="560"/>
      <c r="RAN29" s="560"/>
      <c r="RAO29" s="561"/>
      <c r="RAP29" s="560"/>
      <c r="RAQ29" s="767"/>
      <c r="RAR29" s="767"/>
      <c r="RAS29" s="767"/>
      <c r="RAT29" s="767"/>
      <c r="RAU29" s="767"/>
      <c r="RAV29" s="559"/>
      <c r="RAW29" s="559"/>
      <c r="RAX29" s="560"/>
      <c r="RAY29" s="559"/>
      <c r="RAZ29" s="559"/>
      <c r="RBA29" s="559"/>
      <c r="RBB29" s="560"/>
      <c r="RBC29" s="560"/>
      <c r="RBD29" s="561"/>
      <c r="RBE29" s="560"/>
      <c r="RBF29" s="767"/>
      <c r="RBG29" s="767"/>
      <c r="RBH29" s="767"/>
      <c r="RBI29" s="767"/>
      <c r="RBJ29" s="767"/>
      <c r="RBK29" s="559"/>
      <c r="RBL29" s="559"/>
      <c r="RBM29" s="560"/>
      <c r="RBN29" s="559"/>
      <c r="RBO29" s="559"/>
      <c r="RBP29" s="559"/>
      <c r="RBQ29" s="560"/>
      <c r="RBR29" s="560"/>
      <c r="RBS29" s="561"/>
      <c r="RBT29" s="560"/>
      <c r="RBU29" s="767"/>
      <c r="RBV29" s="767"/>
      <c r="RBW29" s="767"/>
      <c r="RBX29" s="767"/>
      <c r="RBY29" s="767"/>
      <c r="RBZ29" s="559"/>
      <c r="RCA29" s="559"/>
      <c r="RCB29" s="560"/>
      <c r="RCC29" s="559"/>
      <c r="RCD29" s="559"/>
      <c r="RCE29" s="559"/>
      <c r="RCF29" s="560"/>
      <c r="RCG29" s="560"/>
      <c r="RCH29" s="561"/>
      <c r="RCI29" s="560"/>
      <c r="RCJ29" s="767"/>
      <c r="RCK29" s="767"/>
      <c r="RCL29" s="767"/>
      <c r="RCM29" s="767"/>
      <c r="RCN29" s="767"/>
      <c r="RCO29" s="559"/>
      <c r="RCP29" s="559"/>
      <c r="RCQ29" s="560"/>
      <c r="RCR29" s="559"/>
      <c r="RCS29" s="559"/>
      <c r="RCT29" s="559"/>
      <c r="RCU29" s="560"/>
      <c r="RCV29" s="560"/>
      <c r="RCW29" s="561"/>
      <c r="RCX29" s="560"/>
      <c r="RCY29" s="767"/>
      <c r="RCZ29" s="767"/>
      <c r="RDA29" s="767"/>
      <c r="RDB29" s="767"/>
      <c r="RDC29" s="767"/>
      <c r="RDD29" s="559"/>
      <c r="RDE29" s="559"/>
      <c r="RDF29" s="560"/>
      <c r="RDG29" s="559"/>
      <c r="RDH29" s="559"/>
      <c r="RDI29" s="559"/>
      <c r="RDJ29" s="560"/>
      <c r="RDK29" s="560"/>
      <c r="RDL29" s="561"/>
      <c r="RDM29" s="560"/>
      <c r="RDN29" s="767"/>
      <c r="RDO29" s="767"/>
      <c r="RDP29" s="767"/>
      <c r="RDQ29" s="767"/>
      <c r="RDR29" s="767"/>
      <c r="RDS29" s="559"/>
      <c r="RDT29" s="559"/>
      <c r="RDU29" s="560"/>
      <c r="RDV29" s="559"/>
      <c r="RDW29" s="559"/>
      <c r="RDX29" s="559"/>
      <c r="RDY29" s="560"/>
      <c r="RDZ29" s="560"/>
      <c r="REA29" s="561"/>
      <c r="REB29" s="560"/>
      <c r="REC29" s="767"/>
      <c r="RED29" s="767"/>
      <c r="REE29" s="767"/>
      <c r="REF29" s="767"/>
      <c r="REG29" s="767"/>
      <c r="REH29" s="559"/>
      <c r="REI29" s="559"/>
      <c r="REJ29" s="560"/>
      <c r="REK29" s="559"/>
      <c r="REL29" s="559"/>
      <c r="REM29" s="559"/>
      <c r="REN29" s="560"/>
      <c r="REO29" s="560"/>
      <c r="REP29" s="561"/>
      <c r="REQ29" s="560"/>
      <c r="RER29" s="767"/>
      <c r="RES29" s="767"/>
      <c r="RET29" s="767"/>
      <c r="REU29" s="767"/>
      <c r="REV29" s="767"/>
      <c r="REW29" s="559"/>
      <c r="REX29" s="559"/>
      <c r="REY29" s="560"/>
      <c r="REZ29" s="559"/>
      <c r="RFA29" s="559"/>
      <c r="RFB29" s="559"/>
      <c r="RFC29" s="560"/>
      <c r="RFD29" s="560"/>
      <c r="RFE29" s="561"/>
      <c r="RFF29" s="560"/>
      <c r="RFG29" s="767"/>
      <c r="RFH29" s="767"/>
      <c r="RFI29" s="767"/>
      <c r="RFJ29" s="767"/>
      <c r="RFK29" s="767"/>
      <c r="RFL29" s="559"/>
      <c r="RFM29" s="559"/>
      <c r="RFN29" s="560"/>
      <c r="RFO29" s="559"/>
      <c r="RFP29" s="559"/>
      <c r="RFQ29" s="559"/>
      <c r="RFR29" s="560"/>
      <c r="RFS29" s="560"/>
      <c r="RFT29" s="561"/>
      <c r="RFU29" s="560"/>
      <c r="RFV29" s="767"/>
      <c r="RFW29" s="767"/>
      <c r="RFX29" s="767"/>
      <c r="RFY29" s="767"/>
      <c r="RFZ29" s="767"/>
      <c r="RGA29" s="559"/>
      <c r="RGB29" s="559"/>
      <c r="RGC29" s="560"/>
      <c r="RGD29" s="559"/>
      <c r="RGE29" s="559"/>
      <c r="RGF29" s="559"/>
      <c r="RGG29" s="560"/>
      <c r="RGH29" s="560"/>
      <c r="RGI29" s="561"/>
      <c r="RGJ29" s="560"/>
      <c r="RGK29" s="767"/>
      <c r="RGL29" s="767"/>
      <c r="RGM29" s="767"/>
      <c r="RGN29" s="767"/>
      <c r="RGO29" s="767"/>
      <c r="RGP29" s="559"/>
      <c r="RGQ29" s="559"/>
      <c r="RGR29" s="560"/>
      <c r="RGS29" s="559"/>
      <c r="RGT29" s="559"/>
      <c r="RGU29" s="559"/>
      <c r="RGV29" s="560"/>
      <c r="RGW29" s="560"/>
      <c r="RGX29" s="561"/>
      <c r="RGY29" s="560"/>
      <c r="RGZ29" s="767"/>
      <c r="RHA29" s="767"/>
      <c r="RHB29" s="767"/>
      <c r="RHC29" s="767"/>
      <c r="RHD29" s="767"/>
      <c r="RHE29" s="559"/>
      <c r="RHF29" s="559"/>
      <c r="RHG29" s="560"/>
      <c r="RHH29" s="559"/>
      <c r="RHI29" s="559"/>
      <c r="RHJ29" s="559"/>
      <c r="RHK29" s="560"/>
      <c r="RHL29" s="560"/>
      <c r="RHM29" s="561"/>
      <c r="RHN29" s="560"/>
      <c r="RHO29" s="767"/>
      <c r="RHP29" s="767"/>
      <c r="RHQ29" s="767"/>
      <c r="RHR29" s="767"/>
      <c r="RHS29" s="767"/>
      <c r="RHT29" s="559"/>
      <c r="RHU29" s="559"/>
      <c r="RHV29" s="560"/>
      <c r="RHW29" s="559"/>
      <c r="RHX29" s="559"/>
      <c r="RHY29" s="559"/>
      <c r="RHZ29" s="560"/>
      <c r="RIA29" s="560"/>
      <c r="RIB29" s="561"/>
      <c r="RIC29" s="560"/>
      <c r="RID29" s="767"/>
      <c r="RIE29" s="767"/>
      <c r="RIF29" s="767"/>
      <c r="RIG29" s="767"/>
      <c r="RIH29" s="767"/>
      <c r="RII29" s="559"/>
      <c r="RIJ29" s="559"/>
      <c r="RIK29" s="560"/>
      <c r="RIL29" s="559"/>
      <c r="RIM29" s="559"/>
      <c r="RIN29" s="559"/>
      <c r="RIO29" s="560"/>
      <c r="RIP29" s="560"/>
      <c r="RIQ29" s="561"/>
      <c r="RIR29" s="560"/>
      <c r="RIS29" s="767"/>
      <c r="RIT29" s="767"/>
      <c r="RIU29" s="767"/>
      <c r="RIV29" s="767"/>
      <c r="RIW29" s="767"/>
      <c r="RIX29" s="559"/>
      <c r="RIY29" s="559"/>
      <c r="RIZ29" s="560"/>
      <c r="RJA29" s="559"/>
      <c r="RJB29" s="559"/>
      <c r="RJC29" s="559"/>
      <c r="RJD29" s="560"/>
      <c r="RJE29" s="560"/>
      <c r="RJF29" s="561"/>
      <c r="RJG29" s="560"/>
      <c r="RJH29" s="767"/>
      <c r="RJI29" s="767"/>
      <c r="RJJ29" s="767"/>
      <c r="RJK29" s="767"/>
      <c r="RJL29" s="767"/>
      <c r="RJM29" s="559"/>
      <c r="RJN29" s="559"/>
      <c r="RJO29" s="560"/>
      <c r="RJP29" s="559"/>
      <c r="RJQ29" s="559"/>
      <c r="RJR29" s="559"/>
      <c r="RJS29" s="560"/>
      <c r="RJT29" s="560"/>
      <c r="RJU29" s="561"/>
      <c r="RJV29" s="560"/>
      <c r="RJW29" s="767"/>
      <c r="RJX29" s="767"/>
      <c r="RJY29" s="767"/>
      <c r="RJZ29" s="767"/>
      <c r="RKA29" s="767"/>
      <c r="RKB29" s="559"/>
      <c r="RKC29" s="559"/>
      <c r="RKD29" s="560"/>
      <c r="RKE29" s="559"/>
      <c r="RKF29" s="559"/>
      <c r="RKG29" s="559"/>
      <c r="RKH29" s="560"/>
      <c r="RKI29" s="560"/>
      <c r="RKJ29" s="561"/>
      <c r="RKK29" s="560"/>
      <c r="RKL29" s="767"/>
      <c r="RKM29" s="767"/>
      <c r="RKN29" s="767"/>
      <c r="RKO29" s="767"/>
      <c r="RKP29" s="767"/>
      <c r="RKQ29" s="559"/>
      <c r="RKR29" s="559"/>
      <c r="RKS29" s="560"/>
      <c r="RKT29" s="559"/>
      <c r="RKU29" s="559"/>
      <c r="RKV29" s="559"/>
      <c r="RKW29" s="560"/>
      <c r="RKX29" s="560"/>
      <c r="RKY29" s="561"/>
      <c r="RKZ29" s="560"/>
      <c r="RLA29" s="767"/>
      <c r="RLB29" s="767"/>
      <c r="RLC29" s="767"/>
      <c r="RLD29" s="767"/>
      <c r="RLE29" s="767"/>
      <c r="RLF29" s="559"/>
      <c r="RLG29" s="559"/>
      <c r="RLH29" s="560"/>
      <c r="RLI29" s="559"/>
      <c r="RLJ29" s="559"/>
      <c r="RLK29" s="559"/>
      <c r="RLL29" s="560"/>
      <c r="RLM29" s="560"/>
      <c r="RLN29" s="561"/>
      <c r="RLO29" s="560"/>
      <c r="RLP29" s="767"/>
      <c r="RLQ29" s="767"/>
      <c r="RLR29" s="767"/>
      <c r="RLS29" s="767"/>
      <c r="RLT29" s="767"/>
      <c r="RLU29" s="559"/>
      <c r="RLV29" s="559"/>
      <c r="RLW29" s="560"/>
      <c r="RLX29" s="559"/>
      <c r="RLY29" s="559"/>
      <c r="RLZ29" s="559"/>
      <c r="RMA29" s="560"/>
      <c r="RMB29" s="560"/>
      <c r="RMC29" s="561"/>
      <c r="RMD29" s="560"/>
      <c r="RME29" s="767"/>
      <c r="RMF29" s="767"/>
      <c r="RMG29" s="767"/>
      <c r="RMH29" s="767"/>
      <c r="RMI29" s="767"/>
      <c r="RMJ29" s="559"/>
      <c r="RMK29" s="559"/>
      <c r="RML29" s="560"/>
      <c r="RMM29" s="559"/>
      <c r="RMN29" s="559"/>
      <c r="RMO29" s="559"/>
      <c r="RMP29" s="560"/>
      <c r="RMQ29" s="560"/>
      <c r="RMR29" s="561"/>
      <c r="RMS29" s="560"/>
      <c r="RMT29" s="767"/>
      <c r="RMU29" s="767"/>
      <c r="RMV29" s="767"/>
      <c r="RMW29" s="767"/>
      <c r="RMX29" s="767"/>
      <c r="RMY29" s="559"/>
      <c r="RMZ29" s="559"/>
      <c r="RNA29" s="560"/>
      <c r="RNB29" s="559"/>
      <c r="RNC29" s="559"/>
      <c r="RND29" s="559"/>
      <c r="RNE29" s="560"/>
      <c r="RNF29" s="560"/>
      <c r="RNG29" s="561"/>
      <c r="RNH29" s="560"/>
      <c r="RNI29" s="767"/>
      <c r="RNJ29" s="767"/>
      <c r="RNK29" s="767"/>
      <c r="RNL29" s="767"/>
      <c r="RNM29" s="767"/>
      <c r="RNN29" s="559"/>
      <c r="RNO29" s="559"/>
      <c r="RNP29" s="560"/>
      <c r="RNQ29" s="559"/>
      <c r="RNR29" s="559"/>
      <c r="RNS29" s="559"/>
      <c r="RNT29" s="560"/>
      <c r="RNU29" s="560"/>
      <c r="RNV29" s="561"/>
      <c r="RNW29" s="560"/>
      <c r="RNX29" s="767"/>
      <c r="RNY29" s="767"/>
      <c r="RNZ29" s="767"/>
      <c r="ROA29" s="767"/>
      <c r="ROB29" s="767"/>
      <c r="ROC29" s="559"/>
      <c r="ROD29" s="559"/>
      <c r="ROE29" s="560"/>
      <c r="ROF29" s="559"/>
      <c r="ROG29" s="559"/>
      <c r="ROH29" s="559"/>
      <c r="ROI29" s="560"/>
      <c r="ROJ29" s="560"/>
      <c r="ROK29" s="561"/>
      <c r="ROL29" s="560"/>
      <c r="ROM29" s="767"/>
      <c r="RON29" s="767"/>
      <c r="ROO29" s="767"/>
      <c r="ROP29" s="767"/>
      <c r="ROQ29" s="767"/>
      <c r="ROR29" s="559"/>
      <c r="ROS29" s="559"/>
      <c r="ROT29" s="560"/>
      <c r="ROU29" s="559"/>
      <c r="ROV29" s="559"/>
      <c r="ROW29" s="559"/>
      <c r="ROX29" s="560"/>
      <c r="ROY29" s="560"/>
      <c r="ROZ29" s="561"/>
      <c r="RPA29" s="560"/>
      <c r="RPB29" s="767"/>
      <c r="RPC29" s="767"/>
      <c r="RPD29" s="767"/>
      <c r="RPE29" s="767"/>
      <c r="RPF29" s="767"/>
      <c r="RPG29" s="559"/>
      <c r="RPH29" s="559"/>
      <c r="RPI29" s="560"/>
      <c r="RPJ29" s="559"/>
      <c r="RPK29" s="559"/>
      <c r="RPL29" s="559"/>
      <c r="RPM29" s="560"/>
      <c r="RPN29" s="560"/>
      <c r="RPO29" s="561"/>
      <c r="RPP29" s="560"/>
      <c r="RPQ29" s="767"/>
      <c r="RPR29" s="767"/>
      <c r="RPS29" s="767"/>
      <c r="RPT29" s="767"/>
      <c r="RPU29" s="767"/>
      <c r="RPV29" s="559"/>
      <c r="RPW29" s="559"/>
      <c r="RPX29" s="560"/>
      <c r="RPY29" s="559"/>
      <c r="RPZ29" s="559"/>
      <c r="RQA29" s="559"/>
      <c r="RQB29" s="560"/>
      <c r="RQC29" s="560"/>
      <c r="RQD29" s="561"/>
      <c r="RQE29" s="560"/>
      <c r="RQF29" s="767"/>
      <c r="RQG29" s="767"/>
      <c r="RQH29" s="767"/>
      <c r="RQI29" s="767"/>
      <c r="RQJ29" s="767"/>
      <c r="RQK29" s="559"/>
      <c r="RQL29" s="559"/>
      <c r="RQM29" s="560"/>
      <c r="RQN29" s="559"/>
      <c r="RQO29" s="559"/>
      <c r="RQP29" s="559"/>
      <c r="RQQ29" s="560"/>
      <c r="RQR29" s="560"/>
      <c r="RQS29" s="561"/>
      <c r="RQT29" s="560"/>
      <c r="RQU29" s="767"/>
      <c r="RQV29" s="767"/>
      <c r="RQW29" s="767"/>
      <c r="RQX29" s="767"/>
      <c r="RQY29" s="767"/>
      <c r="RQZ29" s="559"/>
      <c r="RRA29" s="559"/>
      <c r="RRB29" s="560"/>
      <c r="RRC29" s="559"/>
      <c r="RRD29" s="559"/>
      <c r="RRE29" s="559"/>
      <c r="RRF29" s="560"/>
      <c r="RRG29" s="560"/>
      <c r="RRH29" s="561"/>
      <c r="RRI29" s="560"/>
      <c r="RRJ29" s="767"/>
      <c r="RRK29" s="767"/>
      <c r="RRL29" s="767"/>
      <c r="RRM29" s="767"/>
      <c r="RRN29" s="767"/>
      <c r="RRO29" s="559"/>
      <c r="RRP29" s="559"/>
      <c r="RRQ29" s="560"/>
      <c r="RRR29" s="559"/>
      <c r="RRS29" s="559"/>
      <c r="RRT29" s="559"/>
      <c r="RRU29" s="560"/>
      <c r="RRV29" s="560"/>
      <c r="RRW29" s="561"/>
      <c r="RRX29" s="560"/>
      <c r="RRY29" s="767"/>
      <c r="RRZ29" s="767"/>
      <c r="RSA29" s="767"/>
      <c r="RSB29" s="767"/>
      <c r="RSC29" s="767"/>
      <c r="RSD29" s="559"/>
      <c r="RSE29" s="559"/>
      <c r="RSF29" s="560"/>
      <c r="RSG29" s="559"/>
      <c r="RSH29" s="559"/>
      <c r="RSI29" s="559"/>
      <c r="RSJ29" s="560"/>
      <c r="RSK29" s="560"/>
      <c r="RSL29" s="561"/>
      <c r="RSM29" s="560"/>
      <c r="RSN29" s="767"/>
      <c r="RSO29" s="767"/>
      <c r="RSP29" s="767"/>
      <c r="RSQ29" s="767"/>
      <c r="RSR29" s="767"/>
      <c r="RSS29" s="559"/>
      <c r="RST29" s="559"/>
      <c r="RSU29" s="560"/>
      <c r="RSV29" s="559"/>
      <c r="RSW29" s="559"/>
      <c r="RSX29" s="559"/>
      <c r="RSY29" s="560"/>
      <c r="RSZ29" s="560"/>
      <c r="RTA29" s="561"/>
      <c r="RTB29" s="560"/>
      <c r="RTC29" s="767"/>
      <c r="RTD29" s="767"/>
      <c r="RTE29" s="767"/>
      <c r="RTF29" s="767"/>
      <c r="RTG29" s="767"/>
      <c r="RTH29" s="559"/>
      <c r="RTI29" s="559"/>
      <c r="RTJ29" s="560"/>
      <c r="RTK29" s="559"/>
      <c r="RTL29" s="559"/>
      <c r="RTM29" s="559"/>
      <c r="RTN29" s="560"/>
      <c r="RTO29" s="560"/>
      <c r="RTP29" s="561"/>
      <c r="RTQ29" s="560"/>
      <c r="RTR29" s="767"/>
      <c r="RTS29" s="767"/>
      <c r="RTT29" s="767"/>
      <c r="RTU29" s="767"/>
      <c r="RTV29" s="767"/>
      <c r="RTW29" s="559"/>
      <c r="RTX29" s="559"/>
      <c r="RTY29" s="560"/>
      <c r="RTZ29" s="559"/>
      <c r="RUA29" s="559"/>
      <c r="RUB29" s="559"/>
      <c r="RUC29" s="560"/>
      <c r="RUD29" s="560"/>
      <c r="RUE29" s="561"/>
      <c r="RUF29" s="560"/>
      <c r="RUG29" s="767"/>
      <c r="RUH29" s="767"/>
      <c r="RUI29" s="767"/>
      <c r="RUJ29" s="767"/>
      <c r="RUK29" s="767"/>
      <c r="RUL29" s="559"/>
      <c r="RUM29" s="559"/>
      <c r="RUN29" s="560"/>
      <c r="RUO29" s="559"/>
      <c r="RUP29" s="559"/>
      <c r="RUQ29" s="559"/>
      <c r="RUR29" s="560"/>
      <c r="RUS29" s="560"/>
      <c r="RUT29" s="561"/>
      <c r="RUU29" s="560"/>
      <c r="RUV29" s="767"/>
      <c r="RUW29" s="767"/>
      <c r="RUX29" s="767"/>
      <c r="RUY29" s="767"/>
      <c r="RUZ29" s="767"/>
      <c r="RVA29" s="559"/>
      <c r="RVB29" s="559"/>
      <c r="RVC29" s="560"/>
      <c r="RVD29" s="559"/>
      <c r="RVE29" s="559"/>
      <c r="RVF29" s="559"/>
      <c r="RVG29" s="560"/>
      <c r="RVH29" s="560"/>
      <c r="RVI29" s="561"/>
      <c r="RVJ29" s="560"/>
      <c r="RVK29" s="767"/>
      <c r="RVL29" s="767"/>
      <c r="RVM29" s="767"/>
      <c r="RVN29" s="767"/>
      <c r="RVO29" s="767"/>
      <c r="RVP29" s="559"/>
      <c r="RVQ29" s="559"/>
      <c r="RVR29" s="560"/>
      <c r="RVS29" s="559"/>
      <c r="RVT29" s="559"/>
      <c r="RVU29" s="559"/>
      <c r="RVV29" s="560"/>
      <c r="RVW29" s="560"/>
      <c r="RVX29" s="561"/>
      <c r="RVY29" s="560"/>
      <c r="RVZ29" s="767"/>
      <c r="RWA29" s="767"/>
      <c r="RWB29" s="767"/>
      <c r="RWC29" s="767"/>
      <c r="RWD29" s="767"/>
      <c r="RWE29" s="559"/>
      <c r="RWF29" s="559"/>
      <c r="RWG29" s="560"/>
      <c r="RWH29" s="559"/>
      <c r="RWI29" s="559"/>
      <c r="RWJ29" s="559"/>
      <c r="RWK29" s="560"/>
      <c r="RWL29" s="560"/>
      <c r="RWM29" s="561"/>
      <c r="RWN29" s="560"/>
      <c r="RWO29" s="767"/>
      <c r="RWP29" s="767"/>
      <c r="RWQ29" s="767"/>
      <c r="RWR29" s="767"/>
      <c r="RWS29" s="767"/>
      <c r="RWT29" s="559"/>
      <c r="RWU29" s="559"/>
      <c r="RWV29" s="560"/>
      <c r="RWW29" s="559"/>
      <c r="RWX29" s="559"/>
      <c r="RWY29" s="559"/>
      <c r="RWZ29" s="560"/>
      <c r="RXA29" s="560"/>
      <c r="RXB29" s="561"/>
      <c r="RXC29" s="560"/>
      <c r="RXD29" s="767"/>
      <c r="RXE29" s="767"/>
      <c r="RXF29" s="767"/>
      <c r="RXG29" s="767"/>
      <c r="RXH29" s="767"/>
      <c r="RXI29" s="559"/>
      <c r="RXJ29" s="559"/>
      <c r="RXK29" s="560"/>
      <c r="RXL29" s="559"/>
      <c r="RXM29" s="559"/>
      <c r="RXN29" s="559"/>
      <c r="RXO29" s="560"/>
      <c r="RXP29" s="560"/>
      <c r="RXQ29" s="561"/>
      <c r="RXR29" s="560"/>
      <c r="RXS29" s="767"/>
      <c r="RXT29" s="767"/>
      <c r="RXU29" s="767"/>
      <c r="RXV29" s="767"/>
      <c r="RXW29" s="767"/>
      <c r="RXX29" s="559"/>
      <c r="RXY29" s="559"/>
      <c r="RXZ29" s="560"/>
      <c r="RYA29" s="559"/>
      <c r="RYB29" s="559"/>
      <c r="RYC29" s="559"/>
      <c r="RYD29" s="560"/>
      <c r="RYE29" s="560"/>
      <c r="RYF29" s="561"/>
      <c r="RYG29" s="560"/>
      <c r="RYH29" s="767"/>
      <c r="RYI29" s="767"/>
      <c r="RYJ29" s="767"/>
      <c r="RYK29" s="767"/>
      <c r="RYL29" s="767"/>
      <c r="RYM29" s="559"/>
      <c r="RYN29" s="559"/>
      <c r="RYO29" s="560"/>
      <c r="RYP29" s="559"/>
      <c r="RYQ29" s="559"/>
      <c r="RYR29" s="559"/>
      <c r="RYS29" s="560"/>
      <c r="RYT29" s="560"/>
      <c r="RYU29" s="561"/>
      <c r="RYV29" s="560"/>
      <c r="RYW29" s="767"/>
      <c r="RYX29" s="767"/>
      <c r="RYY29" s="767"/>
      <c r="RYZ29" s="767"/>
      <c r="RZA29" s="767"/>
      <c r="RZB29" s="559"/>
      <c r="RZC29" s="559"/>
      <c r="RZD29" s="560"/>
      <c r="RZE29" s="559"/>
      <c r="RZF29" s="559"/>
      <c r="RZG29" s="559"/>
      <c r="RZH29" s="560"/>
      <c r="RZI29" s="560"/>
      <c r="RZJ29" s="561"/>
      <c r="RZK29" s="560"/>
      <c r="RZL29" s="767"/>
      <c r="RZM29" s="767"/>
      <c r="RZN29" s="767"/>
      <c r="RZO29" s="767"/>
      <c r="RZP29" s="767"/>
      <c r="RZQ29" s="559"/>
      <c r="RZR29" s="559"/>
      <c r="RZS29" s="560"/>
      <c r="RZT29" s="559"/>
      <c r="RZU29" s="559"/>
      <c r="RZV29" s="559"/>
      <c r="RZW29" s="560"/>
      <c r="RZX29" s="560"/>
      <c r="RZY29" s="561"/>
      <c r="RZZ29" s="560"/>
      <c r="SAA29" s="767"/>
      <c r="SAB29" s="767"/>
      <c r="SAC29" s="767"/>
      <c r="SAD29" s="767"/>
      <c r="SAE29" s="767"/>
      <c r="SAF29" s="559"/>
      <c r="SAG29" s="559"/>
      <c r="SAH29" s="560"/>
      <c r="SAI29" s="559"/>
      <c r="SAJ29" s="559"/>
      <c r="SAK29" s="559"/>
      <c r="SAL29" s="560"/>
      <c r="SAM29" s="560"/>
      <c r="SAN29" s="561"/>
      <c r="SAO29" s="560"/>
      <c r="SAP29" s="767"/>
      <c r="SAQ29" s="767"/>
      <c r="SAR29" s="767"/>
      <c r="SAS29" s="767"/>
      <c r="SAT29" s="767"/>
      <c r="SAU29" s="559"/>
      <c r="SAV29" s="559"/>
      <c r="SAW29" s="560"/>
      <c r="SAX29" s="559"/>
      <c r="SAY29" s="559"/>
      <c r="SAZ29" s="559"/>
      <c r="SBA29" s="560"/>
      <c r="SBB29" s="560"/>
      <c r="SBC29" s="561"/>
      <c r="SBD29" s="560"/>
      <c r="SBE29" s="767"/>
      <c r="SBF29" s="767"/>
      <c r="SBG29" s="767"/>
      <c r="SBH29" s="767"/>
      <c r="SBI29" s="767"/>
      <c r="SBJ29" s="559"/>
      <c r="SBK29" s="559"/>
      <c r="SBL29" s="560"/>
      <c r="SBM29" s="559"/>
      <c r="SBN29" s="559"/>
      <c r="SBO29" s="559"/>
      <c r="SBP29" s="560"/>
      <c r="SBQ29" s="560"/>
      <c r="SBR29" s="561"/>
      <c r="SBS29" s="560"/>
      <c r="SBT29" s="767"/>
      <c r="SBU29" s="767"/>
      <c r="SBV29" s="767"/>
      <c r="SBW29" s="767"/>
      <c r="SBX29" s="767"/>
      <c r="SBY29" s="559"/>
      <c r="SBZ29" s="559"/>
      <c r="SCA29" s="560"/>
      <c r="SCB29" s="559"/>
      <c r="SCC29" s="559"/>
      <c r="SCD29" s="559"/>
      <c r="SCE29" s="560"/>
      <c r="SCF29" s="560"/>
      <c r="SCG29" s="561"/>
      <c r="SCH29" s="560"/>
      <c r="SCI29" s="767"/>
      <c r="SCJ29" s="767"/>
      <c r="SCK29" s="767"/>
      <c r="SCL29" s="767"/>
      <c r="SCM29" s="767"/>
      <c r="SCN29" s="559"/>
      <c r="SCO29" s="559"/>
      <c r="SCP29" s="560"/>
      <c r="SCQ29" s="559"/>
      <c r="SCR29" s="559"/>
      <c r="SCS29" s="559"/>
      <c r="SCT29" s="560"/>
      <c r="SCU29" s="560"/>
      <c r="SCV29" s="561"/>
      <c r="SCW29" s="560"/>
      <c r="SCX29" s="767"/>
      <c r="SCY29" s="767"/>
      <c r="SCZ29" s="767"/>
      <c r="SDA29" s="767"/>
      <c r="SDB29" s="767"/>
      <c r="SDC29" s="559"/>
      <c r="SDD29" s="559"/>
      <c r="SDE29" s="560"/>
      <c r="SDF29" s="559"/>
      <c r="SDG29" s="559"/>
      <c r="SDH29" s="559"/>
      <c r="SDI29" s="560"/>
      <c r="SDJ29" s="560"/>
      <c r="SDK29" s="561"/>
      <c r="SDL29" s="560"/>
      <c r="SDM29" s="767"/>
      <c r="SDN29" s="767"/>
      <c r="SDO29" s="767"/>
      <c r="SDP29" s="767"/>
      <c r="SDQ29" s="767"/>
      <c r="SDR29" s="559"/>
      <c r="SDS29" s="559"/>
      <c r="SDT29" s="560"/>
      <c r="SDU29" s="559"/>
      <c r="SDV29" s="559"/>
      <c r="SDW29" s="559"/>
      <c r="SDX29" s="560"/>
      <c r="SDY29" s="560"/>
      <c r="SDZ29" s="561"/>
      <c r="SEA29" s="560"/>
      <c r="SEB29" s="767"/>
      <c r="SEC29" s="767"/>
      <c r="SED29" s="767"/>
      <c r="SEE29" s="767"/>
      <c r="SEF29" s="767"/>
      <c r="SEG29" s="559"/>
      <c r="SEH29" s="559"/>
      <c r="SEI29" s="560"/>
      <c r="SEJ29" s="559"/>
      <c r="SEK29" s="559"/>
      <c r="SEL29" s="559"/>
      <c r="SEM29" s="560"/>
      <c r="SEN29" s="560"/>
      <c r="SEO29" s="561"/>
      <c r="SEP29" s="560"/>
      <c r="SEQ29" s="767"/>
      <c r="SER29" s="767"/>
      <c r="SES29" s="767"/>
      <c r="SET29" s="767"/>
      <c r="SEU29" s="767"/>
      <c r="SEV29" s="559"/>
      <c r="SEW29" s="559"/>
      <c r="SEX29" s="560"/>
      <c r="SEY29" s="559"/>
      <c r="SEZ29" s="559"/>
      <c r="SFA29" s="559"/>
      <c r="SFB29" s="560"/>
      <c r="SFC29" s="560"/>
      <c r="SFD29" s="561"/>
      <c r="SFE29" s="560"/>
      <c r="SFF29" s="767"/>
      <c r="SFG29" s="767"/>
      <c r="SFH29" s="767"/>
      <c r="SFI29" s="767"/>
      <c r="SFJ29" s="767"/>
      <c r="SFK29" s="559"/>
      <c r="SFL29" s="559"/>
      <c r="SFM29" s="560"/>
      <c r="SFN29" s="559"/>
      <c r="SFO29" s="559"/>
      <c r="SFP29" s="559"/>
      <c r="SFQ29" s="560"/>
      <c r="SFR29" s="560"/>
      <c r="SFS29" s="561"/>
      <c r="SFT29" s="560"/>
      <c r="SFU29" s="767"/>
      <c r="SFV29" s="767"/>
      <c r="SFW29" s="767"/>
      <c r="SFX29" s="767"/>
      <c r="SFY29" s="767"/>
      <c r="SFZ29" s="559"/>
      <c r="SGA29" s="559"/>
      <c r="SGB29" s="560"/>
      <c r="SGC29" s="559"/>
      <c r="SGD29" s="559"/>
      <c r="SGE29" s="559"/>
      <c r="SGF29" s="560"/>
      <c r="SGG29" s="560"/>
      <c r="SGH29" s="561"/>
      <c r="SGI29" s="560"/>
      <c r="SGJ29" s="767"/>
      <c r="SGK29" s="767"/>
      <c r="SGL29" s="767"/>
      <c r="SGM29" s="767"/>
      <c r="SGN29" s="767"/>
      <c r="SGO29" s="559"/>
      <c r="SGP29" s="559"/>
      <c r="SGQ29" s="560"/>
      <c r="SGR29" s="559"/>
      <c r="SGS29" s="559"/>
      <c r="SGT29" s="559"/>
      <c r="SGU29" s="560"/>
      <c r="SGV29" s="560"/>
      <c r="SGW29" s="561"/>
      <c r="SGX29" s="560"/>
      <c r="SGY29" s="767"/>
      <c r="SGZ29" s="767"/>
      <c r="SHA29" s="767"/>
      <c r="SHB29" s="767"/>
      <c r="SHC29" s="767"/>
      <c r="SHD29" s="559"/>
      <c r="SHE29" s="559"/>
      <c r="SHF29" s="560"/>
      <c r="SHG29" s="559"/>
      <c r="SHH29" s="559"/>
      <c r="SHI29" s="559"/>
      <c r="SHJ29" s="560"/>
      <c r="SHK29" s="560"/>
      <c r="SHL29" s="561"/>
      <c r="SHM29" s="560"/>
      <c r="SHN29" s="767"/>
      <c r="SHO29" s="767"/>
      <c r="SHP29" s="767"/>
      <c r="SHQ29" s="767"/>
      <c r="SHR29" s="767"/>
      <c r="SHS29" s="559"/>
      <c r="SHT29" s="559"/>
      <c r="SHU29" s="560"/>
      <c r="SHV29" s="559"/>
      <c r="SHW29" s="559"/>
      <c r="SHX29" s="559"/>
      <c r="SHY29" s="560"/>
      <c r="SHZ29" s="560"/>
      <c r="SIA29" s="561"/>
      <c r="SIB29" s="560"/>
      <c r="SIC29" s="767"/>
      <c r="SID29" s="767"/>
      <c r="SIE29" s="767"/>
      <c r="SIF29" s="767"/>
      <c r="SIG29" s="767"/>
      <c r="SIH29" s="559"/>
      <c r="SII29" s="559"/>
      <c r="SIJ29" s="560"/>
      <c r="SIK29" s="559"/>
      <c r="SIL29" s="559"/>
      <c r="SIM29" s="559"/>
      <c r="SIN29" s="560"/>
      <c r="SIO29" s="560"/>
      <c r="SIP29" s="561"/>
      <c r="SIQ29" s="560"/>
      <c r="SIR29" s="767"/>
      <c r="SIS29" s="767"/>
      <c r="SIT29" s="767"/>
      <c r="SIU29" s="767"/>
      <c r="SIV29" s="767"/>
      <c r="SIW29" s="559"/>
      <c r="SIX29" s="559"/>
      <c r="SIY29" s="560"/>
      <c r="SIZ29" s="559"/>
      <c r="SJA29" s="559"/>
      <c r="SJB29" s="559"/>
      <c r="SJC29" s="560"/>
      <c r="SJD29" s="560"/>
      <c r="SJE29" s="561"/>
      <c r="SJF29" s="560"/>
      <c r="SJG29" s="767"/>
      <c r="SJH29" s="767"/>
      <c r="SJI29" s="767"/>
      <c r="SJJ29" s="767"/>
      <c r="SJK29" s="767"/>
      <c r="SJL29" s="559"/>
      <c r="SJM29" s="559"/>
      <c r="SJN29" s="560"/>
      <c r="SJO29" s="559"/>
      <c r="SJP29" s="559"/>
      <c r="SJQ29" s="559"/>
      <c r="SJR29" s="560"/>
      <c r="SJS29" s="560"/>
      <c r="SJT29" s="561"/>
      <c r="SJU29" s="560"/>
      <c r="SJV29" s="767"/>
      <c r="SJW29" s="767"/>
      <c r="SJX29" s="767"/>
      <c r="SJY29" s="767"/>
      <c r="SJZ29" s="767"/>
      <c r="SKA29" s="559"/>
      <c r="SKB29" s="559"/>
      <c r="SKC29" s="560"/>
      <c r="SKD29" s="559"/>
      <c r="SKE29" s="559"/>
      <c r="SKF29" s="559"/>
      <c r="SKG29" s="560"/>
      <c r="SKH29" s="560"/>
      <c r="SKI29" s="561"/>
      <c r="SKJ29" s="560"/>
      <c r="SKK29" s="767"/>
      <c r="SKL29" s="767"/>
      <c r="SKM29" s="767"/>
      <c r="SKN29" s="767"/>
      <c r="SKO29" s="767"/>
      <c r="SKP29" s="559"/>
      <c r="SKQ29" s="559"/>
      <c r="SKR29" s="560"/>
      <c r="SKS29" s="559"/>
      <c r="SKT29" s="559"/>
      <c r="SKU29" s="559"/>
      <c r="SKV29" s="560"/>
      <c r="SKW29" s="560"/>
      <c r="SKX29" s="561"/>
      <c r="SKY29" s="560"/>
      <c r="SKZ29" s="767"/>
      <c r="SLA29" s="767"/>
      <c r="SLB29" s="767"/>
      <c r="SLC29" s="767"/>
      <c r="SLD29" s="767"/>
      <c r="SLE29" s="559"/>
      <c r="SLF29" s="559"/>
      <c r="SLG29" s="560"/>
      <c r="SLH29" s="559"/>
      <c r="SLI29" s="559"/>
      <c r="SLJ29" s="559"/>
      <c r="SLK29" s="560"/>
      <c r="SLL29" s="560"/>
      <c r="SLM29" s="561"/>
      <c r="SLN29" s="560"/>
      <c r="SLO29" s="767"/>
      <c r="SLP29" s="767"/>
      <c r="SLQ29" s="767"/>
      <c r="SLR29" s="767"/>
      <c r="SLS29" s="767"/>
      <c r="SLT29" s="559"/>
      <c r="SLU29" s="559"/>
      <c r="SLV29" s="560"/>
      <c r="SLW29" s="559"/>
      <c r="SLX29" s="559"/>
      <c r="SLY29" s="559"/>
      <c r="SLZ29" s="560"/>
      <c r="SMA29" s="560"/>
      <c r="SMB29" s="561"/>
      <c r="SMC29" s="560"/>
      <c r="SMD29" s="767"/>
      <c r="SME29" s="767"/>
      <c r="SMF29" s="767"/>
      <c r="SMG29" s="767"/>
      <c r="SMH29" s="767"/>
      <c r="SMI29" s="559"/>
      <c r="SMJ29" s="559"/>
      <c r="SMK29" s="560"/>
      <c r="SML29" s="559"/>
      <c r="SMM29" s="559"/>
      <c r="SMN29" s="559"/>
      <c r="SMO29" s="560"/>
      <c r="SMP29" s="560"/>
      <c r="SMQ29" s="561"/>
      <c r="SMR29" s="560"/>
      <c r="SMS29" s="767"/>
      <c r="SMT29" s="767"/>
      <c r="SMU29" s="767"/>
      <c r="SMV29" s="767"/>
      <c r="SMW29" s="767"/>
      <c r="SMX29" s="559"/>
      <c r="SMY29" s="559"/>
      <c r="SMZ29" s="560"/>
      <c r="SNA29" s="559"/>
      <c r="SNB29" s="559"/>
      <c r="SNC29" s="559"/>
      <c r="SND29" s="560"/>
      <c r="SNE29" s="560"/>
      <c r="SNF29" s="561"/>
      <c r="SNG29" s="560"/>
      <c r="SNH29" s="767"/>
      <c r="SNI29" s="767"/>
      <c r="SNJ29" s="767"/>
      <c r="SNK29" s="767"/>
      <c r="SNL29" s="767"/>
      <c r="SNM29" s="559"/>
      <c r="SNN29" s="559"/>
      <c r="SNO29" s="560"/>
      <c r="SNP29" s="559"/>
      <c r="SNQ29" s="559"/>
      <c r="SNR29" s="559"/>
      <c r="SNS29" s="560"/>
      <c r="SNT29" s="560"/>
      <c r="SNU29" s="561"/>
      <c r="SNV29" s="560"/>
      <c r="SNW29" s="767"/>
      <c r="SNX29" s="767"/>
      <c r="SNY29" s="767"/>
      <c r="SNZ29" s="767"/>
      <c r="SOA29" s="767"/>
      <c r="SOB29" s="559"/>
      <c r="SOC29" s="559"/>
      <c r="SOD29" s="560"/>
      <c r="SOE29" s="559"/>
      <c r="SOF29" s="559"/>
      <c r="SOG29" s="559"/>
      <c r="SOH29" s="560"/>
      <c r="SOI29" s="560"/>
      <c r="SOJ29" s="561"/>
      <c r="SOK29" s="560"/>
      <c r="SOL29" s="767"/>
      <c r="SOM29" s="767"/>
      <c r="SON29" s="767"/>
      <c r="SOO29" s="767"/>
      <c r="SOP29" s="767"/>
      <c r="SOQ29" s="559"/>
      <c r="SOR29" s="559"/>
      <c r="SOS29" s="560"/>
      <c r="SOT29" s="559"/>
      <c r="SOU29" s="559"/>
      <c r="SOV29" s="559"/>
      <c r="SOW29" s="560"/>
      <c r="SOX29" s="560"/>
      <c r="SOY29" s="561"/>
      <c r="SOZ29" s="560"/>
      <c r="SPA29" s="767"/>
      <c r="SPB29" s="767"/>
      <c r="SPC29" s="767"/>
      <c r="SPD29" s="767"/>
      <c r="SPE29" s="767"/>
      <c r="SPF29" s="559"/>
      <c r="SPG29" s="559"/>
      <c r="SPH29" s="560"/>
      <c r="SPI29" s="559"/>
      <c r="SPJ29" s="559"/>
      <c r="SPK29" s="559"/>
      <c r="SPL29" s="560"/>
      <c r="SPM29" s="560"/>
      <c r="SPN29" s="561"/>
      <c r="SPO29" s="560"/>
      <c r="SPP29" s="767"/>
      <c r="SPQ29" s="767"/>
      <c r="SPR29" s="767"/>
      <c r="SPS29" s="767"/>
      <c r="SPT29" s="767"/>
      <c r="SPU29" s="559"/>
      <c r="SPV29" s="559"/>
      <c r="SPW29" s="560"/>
      <c r="SPX29" s="559"/>
      <c r="SPY29" s="559"/>
      <c r="SPZ29" s="559"/>
      <c r="SQA29" s="560"/>
      <c r="SQB29" s="560"/>
      <c r="SQC29" s="561"/>
      <c r="SQD29" s="560"/>
      <c r="SQE29" s="767"/>
      <c r="SQF29" s="767"/>
      <c r="SQG29" s="767"/>
      <c r="SQH29" s="767"/>
      <c r="SQI29" s="767"/>
      <c r="SQJ29" s="559"/>
      <c r="SQK29" s="559"/>
      <c r="SQL29" s="560"/>
      <c r="SQM29" s="559"/>
      <c r="SQN29" s="559"/>
      <c r="SQO29" s="559"/>
      <c r="SQP29" s="560"/>
      <c r="SQQ29" s="560"/>
      <c r="SQR29" s="561"/>
      <c r="SQS29" s="560"/>
      <c r="SQT29" s="767"/>
      <c r="SQU29" s="767"/>
      <c r="SQV29" s="767"/>
      <c r="SQW29" s="767"/>
      <c r="SQX29" s="767"/>
      <c r="SQY29" s="559"/>
      <c r="SQZ29" s="559"/>
      <c r="SRA29" s="560"/>
      <c r="SRB29" s="559"/>
      <c r="SRC29" s="559"/>
      <c r="SRD29" s="559"/>
      <c r="SRE29" s="560"/>
      <c r="SRF29" s="560"/>
      <c r="SRG29" s="561"/>
      <c r="SRH29" s="560"/>
      <c r="SRI29" s="767"/>
      <c r="SRJ29" s="767"/>
      <c r="SRK29" s="767"/>
      <c r="SRL29" s="767"/>
      <c r="SRM29" s="767"/>
      <c r="SRN29" s="559"/>
      <c r="SRO29" s="559"/>
      <c r="SRP29" s="560"/>
      <c r="SRQ29" s="559"/>
      <c r="SRR29" s="559"/>
      <c r="SRS29" s="559"/>
      <c r="SRT29" s="560"/>
      <c r="SRU29" s="560"/>
      <c r="SRV29" s="561"/>
      <c r="SRW29" s="560"/>
      <c r="SRX29" s="767"/>
      <c r="SRY29" s="767"/>
      <c r="SRZ29" s="767"/>
      <c r="SSA29" s="767"/>
      <c r="SSB29" s="767"/>
      <c r="SSC29" s="559"/>
      <c r="SSD29" s="559"/>
      <c r="SSE29" s="560"/>
      <c r="SSF29" s="559"/>
      <c r="SSG29" s="559"/>
      <c r="SSH29" s="559"/>
      <c r="SSI29" s="560"/>
      <c r="SSJ29" s="560"/>
      <c r="SSK29" s="561"/>
      <c r="SSL29" s="560"/>
      <c r="SSM29" s="767"/>
      <c r="SSN29" s="767"/>
      <c r="SSO29" s="767"/>
      <c r="SSP29" s="767"/>
      <c r="SSQ29" s="767"/>
      <c r="SSR29" s="559"/>
      <c r="SSS29" s="559"/>
      <c r="SST29" s="560"/>
      <c r="SSU29" s="559"/>
      <c r="SSV29" s="559"/>
      <c r="SSW29" s="559"/>
      <c r="SSX29" s="560"/>
      <c r="SSY29" s="560"/>
      <c r="SSZ29" s="561"/>
      <c r="STA29" s="560"/>
      <c r="STB29" s="767"/>
      <c r="STC29" s="767"/>
      <c r="STD29" s="767"/>
      <c r="STE29" s="767"/>
      <c r="STF29" s="767"/>
      <c r="STG29" s="559"/>
      <c r="STH29" s="559"/>
      <c r="STI29" s="560"/>
      <c r="STJ29" s="559"/>
      <c r="STK29" s="559"/>
      <c r="STL29" s="559"/>
      <c r="STM29" s="560"/>
      <c r="STN29" s="560"/>
      <c r="STO29" s="561"/>
      <c r="STP29" s="560"/>
      <c r="STQ29" s="767"/>
      <c r="STR29" s="767"/>
      <c r="STS29" s="767"/>
      <c r="STT29" s="767"/>
      <c r="STU29" s="767"/>
      <c r="STV29" s="559"/>
      <c r="STW29" s="559"/>
      <c r="STX29" s="560"/>
      <c r="STY29" s="559"/>
      <c r="STZ29" s="559"/>
      <c r="SUA29" s="559"/>
      <c r="SUB29" s="560"/>
      <c r="SUC29" s="560"/>
      <c r="SUD29" s="561"/>
      <c r="SUE29" s="560"/>
      <c r="SUF29" s="767"/>
      <c r="SUG29" s="767"/>
      <c r="SUH29" s="767"/>
      <c r="SUI29" s="767"/>
      <c r="SUJ29" s="767"/>
      <c r="SUK29" s="559"/>
      <c r="SUL29" s="559"/>
      <c r="SUM29" s="560"/>
      <c r="SUN29" s="559"/>
      <c r="SUO29" s="559"/>
      <c r="SUP29" s="559"/>
      <c r="SUQ29" s="560"/>
      <c r="SUR29" s="560"/>
      <c r="SUS29" s="561"/>
      <c r="SUT29" s="560"/>
      <c r="SUU29" s="767"/>
      <c r="SUV29" s="767"/>
      <c r="SUW29" s="767"/>
      <c r="SUX29" s="767"/>
      <c r="SUY29" s="767"/>
      <c r="SUZ29" s="559"/>
      <c r="SVA29" s="559"/>
      <c r="SVB29" s="560"/>
      <c r="SVC29" s="559"/>
      <c r="SVD29" s="559"/>
      <c r="SVE29" s="559"/>
      <c r="SVF29" s="560"/>
      <c r="SVG29" s="560"/>
      <c r="SVH29" s="561"/>
      <c r="SVI29" s="560"/>
      <c r="SVJ29" s="767"/>
      <c r="SVK29" s="767"/>
      <c r="SVL29" s="767"/>
      <c r="SVM29" s="767"/>
      <c r="SVN29" s="767"/>
      <c r="SVO29" s="559"/>
      <c r="SVP29" s="559"/>
      <c r="SVQ29" s="560"/>
      <c r="SVR29" s="559"/>
      <c r="SVS29" s="559"/>
      <c r="SVT29" s="559"/>
      <c r="SVU29" s="560"/>
      <c r="SVV29" s="560"/>
      <c r="SVW29" s="561"/>
      <c r="SVX29" s="560"/>
      <c r="SVY29" s="767"/>
      <c r="SVZ29" s="767"/>
      <c r="SWA29" s="767"/>
      <c r="SWB29" s="767"/>
      <c r="SWC29" s="767"/>
      <c r="SWD29" s="559"/>
      <c r="SWE29" s="559"/>
      <c r="SWF29" s="560"/>
      <c r="SWG29" s="559"/>
      <c r="SWH29" s="559"/>
      <c r="SWI29" s="559"/>
      <c r="SWJ29" s="560"/>
      <c r="SWK29" s="560"/>
      <c r="SWL29" s="561"/>
      <c r="SWM29" s="560"/>
      <c r="SWN29" s="767"/>
      <c r="SWO29" s="767"/>
      <c r="SWP29" s="767"/>
      <c r="SWQ29" s="767"/>
      <c r="SWR29" s="767"/>
      <c r="SWS29" s="559"/>
      <c r="SWT29" s="559"/>
      <c r="SWU29" s="560"/>
      <c r="SWV29" s="559"/>
      <c r="SWW29" s="559"/>
      <c r="SWX29" s="559"/>
      <c r="SWY29" s="560"/>
      <c r="SWZ29" s="560"/>
      <c r="SXA29" s="561"/>
      <c r="SXB29" s="560"/>
      <c r="SXC29" s="767"/>
      <c r="SXD29" s="767"/>
      <c r="SXE29" s="767"/>
      <c r="SXF29" s="767"/>
      <c r="SXG29" s="767"/>
      <c r="SXH29" s="559"/>
      <c r="SXI29" s="559"/>
      <c r="SXJ29" s="560"/>
      <c r="SXK29" s="559"/>
      <c r="SXL29" s="559"/>
      <c r="SXM29" s="559"/>
      <c r="SXN29" s="560"/>
      <c r="SXO29" s="560"/>
      <c r="SXP29" s="561"/>
      <c r="SXQ29" s="560"/>
      <c r="SXR29" s="767"/>
      <c r="SXS29" s="767"/>
      <c r="SXT29" s="767"/>
      <c r="SXU29" s="767"/>
      <c r="SXV29" s="767"/>
      <c r="SXW29" s="559"/>
      <c r="SXX29" s="559"/>
      <c r="SXY29" s="560"/>
      <c r="SXZ29" s="559"/>
      <c r="SYA29" s="559"/>
      <c r="SYB29" s="559"/>
      <c r="SYC29" s="560"/>
      <c r="SYD29" s="560"/>
      <c r="SYE29" s="561"/>
      <c r="SYF29" s="560"/>
      <c r="SYG29" s="767"/>
      <c r="SYH29" s="767"/>
      <c r="SYI29" s="767"/>
      <c r="SYJ29" s="767"/>
      <c r="SYK29" s="767"/>
      <c r="SYL29" s="559"/>
      <c r="SYM29" s="559"/>
      <c r="SYN29" s="560"/>
      <c r="SYO29" s="559"/>
      <c r="SYP29" s="559"/>
      <c r="SYQ29" s="559"/>
      <c r="SYR29" s="560"/>
      <c r="SYS29" s="560"/>
      <c r="SYT29" s="561"/>
      <c r="SYU29" s="560"/>
      <c r="SYV29" s="767"/>
      <c r="SYW29" s="767"/>
      <c r="SYX29" s="767"/>
      <c r="SYY29" s="767"/>
      <c r="SYZ29" s="767"/>
      <c r="SZA29" s="559"/>
      <c r="SZB29" s="559"/>
      <c r="SZC29" s="560"/>
      <c r="SZD29" s="559"/>
      <c r="SZE29" s="559"/>
      <c r="SZF29" s="559"/>
      <c r="SZG29" s="560"/>
      <c r="SZH29" s="560"/>
      <c r="SZI29" s="561"/>
      <c r="SZJ29" s="560"/>
      <c r="SZK29" s="767"/>
      <c r="SZL29" s="767"/>
      <c r="SZM29" s="767"/>
      <c r="SZN29" s="767"/>
      <c r="SZO29" s="767"/>
      <c r="SZP29" s="559"/>
      <c r="SZQ29" s="559"/>
      <c r="SZR29" s="560"/>
      <c r="SZS29" s="559"/>
      <c r="SZT29" s="559"/>
      <c r="SZU29" s="559"/>
      <c r="SZV29" s="560"/>
      <c r="SZW29" s="560"/>
      <c r="SZX29" s="561"/>
      <c r="SZY29" s="560"/>
      <c r="SZZ29" s="767"/>
      <c r="TAA29" s="767"/>
      <c r="TAB29" s="767"/>
      <c r="TAC29" s="767"/>
      <c r="TAD29" s="767"/>
      <c r="TAE29" s="559"/>
      <c r="TAF29" s="559"/>
      <c r="TAG29" s="560"/>
      <c r="TAH29" s="559"/>
      <c r="TAI29" s="559"/>
      <c r="TAJ29" s="559"/>
      <c r="TAK29" s="560"/>
      <c r="TAL29" s="560"/>
      <c r="TAM29" s="561"/>
      <c r="TAN29" s="560"/>
      <c r="TAO29" s="767"/>
      <c r="TAP29" s="767"/>
      <c r="TAQ29" s="767"/>
      <c r="TAR29" s="767"/>
      <c r="TAS29" s="767"/>
      <c r="TAT29" s="559"/>
      <c r="TAU29" s="559"/>
      <c r="TAV29" s="560"/>
      <c r="TAW29" s="559"/>
      <c r="TAX29" s="559"/>
      <c r="TAY29" s="559"/>
      <c r="TAZ29" s="560"/>
      <c r="TBA29" s="560"/>
      <c r="TBB29" s="561"/>
      <c r="TBC29" s="560"/>
      <c r="TBD29" s="767"/>
      <c r="TBE29" s="767"/>
      <c r="TBF29" s="767"/>
      <c r="TBG29" s="767"/>
      <c r="TBH29" s="767"/>
      <c r="TBI29" s="559"/>
      <c r="TBJ29" s="559"/>
      <c r="TBK29" s="560"/>
      <c r="TBL29" s="559"/>
      <c r="TBM29" s="559"/>
      <c r="TBN29" s="559"/>
      <c r="TBO29" s="560"/>
      <c r="TBP29" s="560"/>
      <c r="TBQ29" s="561"/>
      <c r="TBR29" s="560"/>
      <c r="TBS29" s="767"/>
      <c r="TBT29" s="767"/>
      <c r="TBU29" s="767"/>
      <c r="TBV29" s="767"/>
      <c r="TBW29" s="767"/>
      <c r="TBX29" s="559"/>
      <c r="TBY29" s="559"/>
      <c r="TBZ29" s="560"/>
      <c r="TCA29" s="559"/>
      <c r="TCB29" s="559"/>
      <c r="TCC29" s="559"/>
      <c r="TCD29" s="560"/>
      <c r="TCE29" s="560"/>
      <c r="TCF29" s="561"/>
      <c r="TCG29" s="560"/>
      <c r="TCH29" s="767"/>
      <c r="TCI29" s="767"/>
      <c r="TCJ29" s="767"/>
      <c r="TCK29" s="767"/>
      <c r="TCL29" s="767"/>
      <c r="TCM29" s="559"/>
      <c r="TCN29" s="559"/>
      <c r="TCO29" s="560"/>
      <c r="TCP29" s="559"/>
      <c r="TCQ29" s="559"/>
      <c r="TCR29" s="559"/>
      <c r="TCS29" s="560"/>
      <c r="TCT29" s="560"/>
      <c r="TCU29" s="561"/>
      <c r="TCV29" s="560"/>
      <c r="TCW29" s="767"/>
      <c r="TCX29" s="767"/>
      <c r="TCY29" s="767"/>
      <c r="TCZ29" s="767"/>
      <c r="TDA29" s="767"/>
      <c r="TDB29" s="559"/>
      <c r="TDC29" s="559"/>
      <c r="TDD29" s="560"/>
      <c r="TDE29" s="559"/>
      <c r="TDF29" s="559"/>
      <c r="TDG29" s="559"/>
      <c r="TDH29" s="560"/>
      <c r="TDI29" s="560"/>
      <c r="TDJ29" s="561"/>
      <c r="TDK29" s="560"/>
      <c r="TDL29" s="767"/>
      <c r="TDM29" s="767"/>
      <c r="TDN29" s="767"/>
      <c r="TDO29" s="767"/>
      <c r="TDP29" s="767"/>
      <c r="TDQ29" s="559"/>
      <c r="TDR29" s="559"/>
      <c r="TDS29" s="560"/>
      <c r="TDT29" s="559"/>
      <c r="TDU29" s="559"/>
      <c r="TDV29" s="559"/>
      <c r="TDW29" s="560"/>
      <c r="TDX29" s="560"/>
      <c r="TDY29" s="561"/>
      <c r="TDZ29" s="560"/>
      <c r="TEA29" s="767"/>
      <c r="TEB29" s="767"/>
      <c r="TEC29" s="767"/>
      <c r="TED29" s="767"/>
      <c r="TEE29" s="767"/>
      <c r="TEF29" s="559"/>
      <c r="TEG29" s="559"/>
      <c r="TEH29" s="560"/>
      <c r="TEI29" s="559"/>
      <c r="TEJ29" s="559"/>
      <c r="TEK29" s="559"/>
      <c r="TEL29" s="560"/>
      <c r="TEM29" s="560"/>
      <c r="TEN29" s="561"/>
      <c r="TEO29" s="560"/>
      <c r="TEP29" s="767"/>
      <c r="TEQ29" s="767"/>
      <c r="TER29" s="767"/>
      <c r="TES29" s="767"/>
      <c r="TET29" s="767"/>
      <c r="TEU29" s="559"/>
      <c r="TEV29" s="559"/>
      <c r="TEW29" s="560"/>
      <c r="TEX29" s="559"/>
      <c r="TEY29" s="559"/>
      <c r="TEZ29" s="559"/>
      <c r="TFA29" s="560"/>
      <c r="TFB29" s="560"/>
      <c r="TFC29" s="561"/>
      <c r="TFD29" s="560"/>
      <c r="TFE29" s="767"/>
      <c r="TFF29" s="767"/>
      <c r="TFG29" s="767"/>
      <c r="TFH29" s="767"/>
      <c r="TFI29" s="767"/>
      <c r="TFJ29" s="559"/>
      <c r="TFK29" s="559"/>
      <c r="TFL29" s="560"/>
      <c r="TFM29" s="559"/>
      <c r="TFN29" s="559"/>
      <c r="TFO29" s="559"/>
      <c r="TFP29" s="560"/>
      <c r="TFQ29" s="560"/>
      <c r="TFR29" s="561"/>
      <c r="TFS29" s="560"/>
      <c r="TFT29" s="767"/>
      <c r="TFU29" s="767"/>
      <c r="TFV29" s="767"/>
      <c r="TFW29" s="767"/>
      <c r="TFX29" s="767"/>
      <c r="TFY29" s="559"/>
      <c r="TFZ29" s="559"/>
      <c r="TGA29" s="560"/>
      <c r="TGB29" s="559"/>
      <c r="TGC29" s="559"/>
      <c r="TGD29" s="559"/>
      <c r="TGE29" s="560"/>
      <c r="TGF29" s="560"/>
      <c r="TGG29" s="561"/>
      <c r="TGH29" s="560"/>
      <c r="TGI29" s="767"/>
      <c r="TGJ29" s="767"/>
      <c r="TGK29" s="767"/>
      <c r="TGL29" s="767"/>
      <c r="TGM29" s="767"/>
      <c r="TGN29" s="559"/>
      <c r="TGO29" s="559"/>
      <c r="TGP29" s="560"/>
      <c r="TGQ29" s="559"/>
      <c r="TGR29" s="559"/>
      <c r="TGS29" s="559"/>
      <c r="TGT29" s="560"/>
      <c r="TGU29" s="560"/>
      <c r="TGV29" s="561"/>
      <c r="TGW29" s="560"/>
      <c r="TGX29" s="767"/>
      <c r="TGY29" s="767"/>
      <c r="TGZ29" s="767"/>
      <c r="THA29" s="767"/>
      <c r="THB29" s="767"/>
      <c r="THC29" s="559"/>
      <c r="THD29" s="559"/>
      <c r="THE29" s="560"/>
      <c r="THF29" s="559"/>
      <c r="THG29" s="559"/>
      <c r="THH29" s="559"/>
      <c r="THI29" s="560"/>
      <c r="THJ29" s="560"/>
      <c r="THK29" s="561"/>
      <c r="THL29" s="560"/>
      <c r="THM29" s="767"/>
      <c r="THN29" s="767"/>
      <c r="THO29" s="767"/>
      <c r="THP29" s="767"/>
      <c r="THQ29" s="767"/>
      <c r="THR29" s="559"/>
      <c r="THS29" s="559"/>
      <c r="THT29" s="560"/>
      <c r="THU29" s="559"/>
      <c r="THV29" s="559"/>
      <c r="THW29" s="559"/>
      <c r="THX29" s="560"/>
      <c r="THY29" s="560"/>
      <c r="THZ29" s="561"/>
      <c r="TIA29" s="560"/>
      <c r="TIB29" s="767"/>
      <c r="TIC29" s="767"/>
      <c r="TID29" s="767"/>
      <c r="TIE29" s="767"/>
      <c r="TIF29" s="767"/>
      <c r="TIG29" s="559"/>
      <c r="TIH29" s="559"/>
      <c r="TII29" s="560"/>
      <c r="TIJ29" s="559"/>
      <c r="TIK29" s="559"/>
      <c r="TIL29" s="559"/>
      <c r="TIM29" s="560"/>
      <c r="TIN29" s="560"/>
      <c r="TIO29" s="561"/>
      <c r="TIP29" s="560"/>
      <c r="TIQ29" s="767"/>
      <c r="TIR29" s="767"/>
      <c r="TIS29" s="767"/>
      <c r="TIT29" s="767"/>
      <c r="TIU29" s="767"/>
      <c r="TIV29" s="559"/>
      <c r="TIW29" s="559"/>
      <c r="TIX29" s="560"/>
      <c r="TIY29" s="559"/>
      <c r="TIZ29" s="559"/>
      <c r="TJA29" s="559"/>
      <c r="TJB29" s="560"/>
      <c r="TJC29" s="560"/>
      <c r="TJD29" s="561"/>
      <c r="TJE29" s="560"/>
      <c r="TJF29" s="767"/>
      <c r="TJG29" s="767"/>
      <c r="TJH29" s="767"/>
      <c r="TJI29" s="767"/>
      <c r="TJJ29" s="767"/>
      <c r="TJK29" s="559"/>
      <c r="TJL29" s="559"/>
      <c r="TJM29" s="560"/>
      <c r="TJN29" s="559"/>
      <c r="TJO29" s="559"/>
      <c r="TJP29" s="559"/>
      <c r="TJQ29" s="560"/>
      <c r="TJR29" s="560"/>
      <c r="TJS29" s="561"/>
      <c r="TJT29" s="560"/>
      <c r="TJU29" s="767"/>
      <c r="TJV29" s="767"/>
      <c r="TJW29" s="767"/>
      <c r="TJX29" s="767"/>
      <c r="TJY29" s="767"/>
      <c r="TJZ29" s="559"/>
      <c r="TKA29" s="559"/>
      <c r="TKB29" s="560"/>
      <c r="TKC29" s="559"/>
      <c r="TKD29" s="559"/>
      <c r="TKE29" s="559"/>
      <c r="TKF29" s="560"/>
      <c r="TKG29" s="560"/>
      <c r="TKH29" s="561"/>
      <c r="TKI29" s="560"/>
      <c r="TKJ29" s="767"/>
      <c r="TKK29" s="767"/>
      <c r="TKL29" s="767"/>
      <c r="TKM29" s="767"/>
      <c r="TKN29" s="767"/>
      <c r="TKO29" s="559"/>
      <c r="TKP29" s="559"/>
      <c r="TKQ29" s="560"/>
      <c r="TKR29" s="559"/>
      <c r="TKS29" s="559"/>
      <c r="TKT29" s="559"/>
      <c r="TKU29" s="560"/>
      <c r="TKV29" s="560"/>
      <c r="TKW29" s="561"/>
      <c r="TKX29" s="560"/>
      <c r="TKY29" s="767"/>
      <c r="TKZ29" s="767"/>
      <c r="TLA29" s="767"/>
      <c r="TLB29" s="767"/>
      <c r="TLC29" s="767"/>
      <c r="TLD29" s="559"/>
      <c r="TLE29" s="559"/>
      <c r="TLF29" s="560"/>
      <c r="TLG29" s="559"/>
      <c r="TLH29" s="559"/>
      <c r="TLI29" s="559"/>
      <c r="TLJ29" s="560"/>
      <c r="TLK29" s="560"/>
      <c r="TLL29" s="561"/>
      <c r="TLM29" s="560"/>
      <c r="TLN29" s="767"/>
      <c r="TLO29" s="767"/>
      <c r="TLP29" s="767"/>
      <c r="TLQ29" s="767"/>
      <c r="TLR29" s="767"/>
      <c r="TLS29" s="559"/>
      <c r="TLT29" s="559"/>
      <c r="TLU29" s="560"/>
      <c r="TLV29" s="559"/>
      <c r="TLW29" s="559"/>
      <c r="TLX29" s="559"/>
      <c r="TLY29" s="560"/>
      <c r="TLZ29" s="560"/>
      <c r="TMA29" s="561"/>
      <c r="TMB29" s="560"/>
      <c r="TMC29" s="767"/>
      <c r="TMD29" s="767"/>
      <c r="TME29" s="767"/>
      <c r="TMF29" s="767"/>
      <c r="TMG29" s="767"/>
      <c r="TMH29" s="559"/>
      <c r="TMI29" s="559"/>
      <c r="TMJ29" s="560"/>
      <c r="TMK29" s="559"/>
      <c r="TML29" s="559"/>
      <c r="TMM29" s="559"/>
      <c r="TMN29" s="560"/>
      <c r="TMO29" s="560"/>
      <c r="TMP29" s="561"/>
      <c r="TMQ29" s="560"/>
      <c r="TMR29" s="767"/>
      <c r="TMS29" s="767"/>
      <c r="TMT29" s="767"/>
      <c r="TMU29" s="767"/>
      <c r="TMV29" s="767"/>
      <c r="TMW29" s="559"/>
      <c r="TMX29" s="559"/>
      <c r="TMY29" s="560"/>
      <c r="TMZ29" s="559"/>
      <c r="TNA29" s="559"/>
      <c r="TNB29" s="559"/>
      <c r="TNC29" s="560"/>
      <c r="TND29" s="560"/>
      <c r="TNE29" s="561"/>
      <c r="TNF29" s="560"/>
      <c r="TNG29" s="767"/>
      <c r="TNH29" s="767"/>
      <c r="TNI29" s="767"/>
      <c r="TNJ29" s="767"/>
      <c r="TNK29" s="767"/>
      <c r="TNL29" s="559"/>
      <c r="TNM29" s="559"/>
      <c r="TNN29" s="560"/>
      <c r="TNO29" s="559"/>
      <c r="TNP29" s="559"/>
      <c r="TNQ29" s="559"/>
      <c r="TNR29" s="560"/>
      <c r="TNS29" s="560"/>
      <c r="TNT29" s="561"/>
      <c r="TNU29" s="560"/>
      <c r="TNV29" s="767"/>
      <c r="TNW29" s="767"/>
      <c r="TNX29" s="767"/>
      <c r="TNY29" s="767"/>
      <c r="TNZ29" s="767"/>
      <c r="TOA29" s="559"/>
      <c r="TOB29" s="559"/>
      <c r="TOC29" s="560"/>
      <c r="TOD29" s="559"/>
      <c r="TOE29" s="559"/>
      <c r="TOF29" s="559"/>
      <c r="TOG29" s="560"/>
      <c r="TOH29" s="560"/>
      <c r="TOI29" s="561"/>
      <c r="TOJ29" s="560"/>
      <c r="TOK29" s="767"/>
      <c r="TOL29" s="767"/>
      <c r="TOM29" s="767"/>
      <c r="TON29" s="767"/>
      <c r="TOO29" s="767"/>
      <c r="TOP29" s="559"/>
      <c r="TOQ29" s="559"/>
      <c r="TOR29" s="560"/>
      <c r="TOS29" s="559"/>
      <c r="TOT29" s="559"/>
      <c r="TOU29" s="559"/>
      <c r="TOV29" s="560"/>
      <c r="TOW29" s="560"/>
      <c r="TOX29" s="561"/>
      <c r="TOY29" s="560"/>
      <c r="TOZ29" s="767"/>
      <c r="TPA29" s="767"/>
      <c r="TPB29" s="767"/>
      <c r="TPC29" s="767"/>
      <c r="TPD29" s="767"/>
      <c r="TPE29" s="559"/>
      <c r="TPF29" s="559"/>
      <c r="TPG29" s="560"/>
      <c r="TPH29" s="559"/>
      <c r="TPI29" s="559"/>
      <c r="TPJ29" s="559"/>
      <c r="TPK29" s="560"/>
      <c r="TPL29" s="560"/>
      <c r="TPM29" s="561"/>
      <c r="TPN29" s="560"/>
      <c r="TPO29" s="767"/>
      <c r="TPP29" s="767"/>
      <c r="TPQ29" s="767"/>
      <c r="TPR29" s="767"/>
      <c r="TPS29" s="767"/>
      <c r="TPT29" s="559"/>
      <c r="TPU29" s="559"/>
      <c r="TPV29" s="560"/>
      <c r="TPW29" s="559"/>
      <c r="TPX29" s="559"/>
      <c r="TPY29" s="559"/>
      <c r="TPZ29" s="560"/>
      <c r="TQA29" s="560"/>
      <c r="TQB29" s="561"/>
      <c r="TQC29" s="560"/>
      <c r="TQD29" s="767"/>
      <c r="TQE29" s="767"/>
      <c r="TQF29" s="767"/>
      <c r="TQG29" s="767"/>
      <c r="TQH29" s="767"/>
      <c r="TQI29" s="559"/>
      <c r="TQJ29" s="559"/>
      <c r="TQK29" s="560"/>
      <c r="TQL29" s="559"/>
      <c r="TQM29" s="559"/>
      <c r="TQN29" s="559"/>
      <c r="TQO29" s="560"/>
      <c r="TQP29" s="560"/>
      <c r="TQQ29" s="561"/>
      <c r="TQR29" s="560"/>
      <c r="TQS29" s="767"/>
      <c r="TQT29" s="767"/>
      <c r="TQU29" s="767"/>
      <c r="TQV29" s="767"/>
      <c r="TQW29" s="767"/>
      <c r="TQX29" s="559"/>
      <c r="TQY29" s="559"/>
      <c r="TQZ29" s="560"/>
      <c r="TRA29" s="559"/>
      <c r="TRB29" s="559"/>
      <c r="TRC29" s="559"/>
      <c r="TRD29" s="560"/>
      <c r="TRE29" s="560"/>
      <c r="TRF29" s="561"/>
      <c r="TRG29" s="560"/>
      <c r="TRH29" s="767"/>
      <c r="TRI29" s="767"/>
      <c r="TRJ29" s="767"/>
      <c r="TRK29" s="767"/>
      <c r="TRL29" s="767"/>
      <c r="TRM29" s="559"/>
      <c r="TRN29" s="559"/>
      <c r="TRO29" s="560"/>
      <c r="TRP29" s="559"/>
      <c r="TRQ29" s="559"/>
      <c r="TRR29" s="559"/>
      <c r="TRS29" s="560"/>
      <c r="TRT29" s="560"/>
      <c r="TRU29" s="561"/>
      <c r="TRV29" s="560"/>
      <c r="TRW29" s="767"/>
      <c r="TRX29" s="767"/>
      <c r="TRY29" s="767"/>
      <c r="TRZ29" s="767"/>
      <c r="TSA29" s="767"/>
      <c r="TSB29" s="559"/>
      <c r="TSC29" s="559"/>
      <c r="TSD29" s="560"/>
      <c r="TSE29" s="559"/>
      <c r="TSF29" s="559"/>
      <c r="TSG29" s="559"/>
      <c r="TSH29" s="560"/>
      <c r="TSI29" s="560"/>
      <c r="TSJ29" s="561"/>
      <c r="TSK29" s="560"/>
      <c r="TSL29" s="767"/>
      <c r="TSM29" s="767"/>
      <c r="TSN29" s="767"/>
      <c r="TSO29" s="767"/>
      <c r="TSP29" s="767"/>
      <c r="TSQ29" s="559"/>
      <c r="TSR29" s="559"/>
      <c r="TSS29" s="560"/>
      <c r="TST29" s="559"/>
      <c r="TSU29" s="559"/>
      <c r="TSV29" s="559"/>
      <c r="TSW29" s="560"/>
      <c r="TSX29" s="560"/>
      <c r="TSY29" s="561"/>
      <c r="TSZ29" s="560"/>
      <c r="TTA29" s="767"/>
      <c r="TTB29" s="767"/>
      <c r="TTC29" s="767"/>
      <c r="TTD29" s="767"/>
      <c r="TTE29" s="767"/>
      <c r="TTF29" s="559"/>
      <c r="TTG29" s="559"/>
      <c r="TTH29" s="560"/>
      <c r="TTI29" s="559"/>
      <c r="TTJ29" s="559"/>
      <c r="TTK29" s="559"/>
      <c r="TTL29" s="560"/>
      <c r="TTM29" s="560"/>
      <c r="TTN29" s="561"/>
      <c r="TTO29" s="560"/>
      <c r="TTP29" s="767"/>
      <c r="TTQ29" s="767"/>
      <c r="TTR29" s="767"/>
      <c r="TTS29" s="767"/>
      <c r="TTT29" s="767"/>
      <c r="TTU29" s="559"/>
      <c r="TTV29" s="559"/>
      <c r="TTW29" s="560"/>
      <c r="TTX29" s="559"/>
      <c r="TTY29" s="559"/>
      <c r="TTZ29" s="559"/>
      <c r="TUA29" s="560"/>
      <c r="TUB29" s="560"/>
      <c r="TUC29" s="561"/>
      <c r="TUD29" s="560"/>
      <c r="TUE29" s="767"/>
      <c r="TUF29" s="767"/>
      <c r="TUG29" s="767"/>
      <c r="TUH29" s="767"/>
      <c r="TUI29" s="767"/>
      <c r="TUJ29" s="559"/>
      <c r="TUK29" s="559"/>
      <c r="TUL29" s="560"/>
      <c r="TUM29" s="559"/>
      <c r="TUN29" s="559"/>
      <c r="TUO29" s="559"/>
      <c r="TUP29" s="560"/>
      <c r="TUQ29" s="560"/>
      <c r="TUR29" s="561"/>
      <c r="TUS29" s="560"/>
      <c r="TUT29" s="767"/>
      <c r="TUU29" s="767"/>
      <c r="TUV29" s="767"/>
      <c r="TUW29" s="767"/>
      <c r="TUX29" s="767"/>
      <c r="TUY29" s="559"/>
      <c r="TUZ29" s="559"/>
      <c r="TVA29" s="560"/>
      <c r="TVB29" s="559"/>
      <c r="TVC29" s="559"/>
      <c r="TVD29" s="559"/>
      <c r="TVE29" s="560"/>
      <c r="TVF29" s="560"/>
      <c r="TVG29" s="561"/>
      <c r="TVH29" s="560"/>
      <c r="TVI29" s="767"/>
      <c r="TVJ29" s="767"/>
      <c r="TVK29" s="767"/>
      <c r="TVL29" s="767"/>
      <c r="TVM29" s="767"/>
      <c r="TVN29" s="559"/>
      <c r="TVO29" s="559"/>
      <c r="TVP29" s="560"/>
      <c r="TVQ29" s="559"/>
      <c r="TVR29" s="559"/>
      <c r="TVS29" s="559"/>
      <c r="TVT29" s="560"/>
      <c r="TVU29" s="560"/>
      <c r="TVV29" s="561"/>
      <c r="TVW29" s="560"/>
      <c r="TVX29" s="767"/>
      <c r="TVY29" s="767"/>
      <c r="TVZ29" s="767"/>
      <c r="TWA29" s="767"/>
      <c r="TWB29" s="767"/>
      <c r="TWC29" s="559"/>
      <c r="TWD29" s="559"/>
      <c r="TWE29" s="560"/>
      <c r="TWF29" s="559"/>
      <c r="TWG29" s="559"/>
      <c r="TWH29" s="559"/>
      <c r="TWI29" s="560"/>
      <c r="TWJ29" s="560"/>
      <c r="TWK29" s="561"/>
      <c r="TWL29" s="560"/>
      <c r="TWM29" s="767"/>
      <c r="TWN29" s="767"/>
      <c r="TWO29" s="767"/>
      <c r="TWP29" s="767"/>
      <c r="TWQ29" s="767"/>
      <c r="TWR29" s="559"/>
      <c r="TWS29" s="559"/>
      <c r="TWT29" s="560"/>
      <c r="TWU29" s="559"/>
      <c r="TWV29" s="559"/>
      <c r="TWW29" s="559"/>
      <c r="TWX29" s="560"/>
      <c r="TWY29" s="560"/>
      <c r="TWZ29" s="561"/>
      <c r="TXA29" s="560"/>
      <c r="TXB29" s="767"/>
      <c r="TXC29" s="767"/>
      <c r="TXD29" s="767"/>
      <c r="TXE29" s="767"/>
      <c r="TXF29" s="767"/>
      <c r="TXG29" s="559"/>
      <c r="TXH29" s="559"/>
      <c r="TXI29" s="560"/>
      <c r="TXJ29" s="559"/>
      <c r="TXK29" s="559"/>
      <c r="TXL29" s="559"/>
      <c r="TXM29" s="560"/>
      <c r="TXN29" s="560"/>
      <c r="TXO29" s="561"/>
      <c r="TXP29" s="560"/>
      <c r="TXQ29" s="767"/>
      <c r="TXR29" s="767"/>
      <c r="TXS29" s="767"/>
      <c r="TXT29" s="767"/>
      <c r="TXU29" s="767"/>
      <c r="TXV29" s="559"/>
      <c r="TXW29" s="559"/>
      <c r="TXX29" s="560"/>
      <c r="TXY29" s="559"/>
      <c r="TXZ29" s="559"/>
      <c r="TYA29" s="559"/>
      <c r="TYB29" s="560"/>
      <c r="TYC29" s="560"/>
      <c r="TYD29" s="561"/>
      <c r="TYE29" s="560"/>
      <c r="TYF29" s="767"/>
      <c r="TYG29" s="767"/>
      <c r="TYH29" s="767"/>
      <c r="TYI29" s="767"/>
      <c r="TYJ29" s="767"/>
      <c r="TYK29" s="559"/>
      <c r="TYL29" s="559"/>
      <c r="TYM29" s="560"/>
      <c r="TYN29" s="559"/>
      <c r="TYO29" s="559"/>
      <c r="TYP29" s="559"/>
      <c r="TYQ29" s="560"/>
      <c r="TYR29" s="560"/>
      <c r="TYS29" s="561"/>
      <c r="TYT29" s="560"/>
      <c r="TYU29" s="767"/>
      <c r="TYV29" s="767"/>
      <c r="TYW29" s="767"/>
      <c r="TYX29" s="767"/>
      <c r="TYY29" s="767"/>
      <c r="TYZ29" s="559"/>
      <c r="TZA29" s="559"/>
      <c r="TZB29" s="560"/>
      <c r="TZC29" s="559"/>
      <c r="TZD29" s="559"/>
      <c r="TZE29" s="559"/>
      <c r="TZF29" s="560"/>
      <c r="TZG29" s="560"/>
      <c r="TZH29" s="561"/>
      <c r="TZI29" s="560"/>
      <c r="TZJ29" s="767"/>
      <c r="TZK29" s="767"/>
      <c r="TZL29" s="767"/>
      <c r="TZM29" s="767"/>
      <c r="TZN29" s="767"/>
      <c r="TZO29" s="559"/>
      <c r="TZP29" s="559"/>
      <c r="TZQ29" s="560"/>
      <c r="TZR29" s="559"/>
      <c r="TZS29" s="559"/>
      <c r="TZT29" s="559"/>
      <c r="TZU29" s="560"/>
      <c r="TZV29" s="560"/>
      <c r="TZW29" s="561"/>
      <c r="TZX29" s="560"/>
      <c r="TZY29" s="767"/>
      <c r="TZZ29" s="767"/>
      <c r="UAA29" s="767"/>
      <c r="UAB29" s="767"/>
      <c r="UAC29" s="767"/>
      <c r="UAD29" s="559"/>
      <c r="UAE29" s="559"/>
      <c r="UAF29" s="560"/>
      <c r="UAG29" s="559"/>
      <c r="UAH29" s="559"/>
      <c r="UAI29" s="559"/>
      <c r="UAJ29" s="560"/>
      <c r="UAK29" s="560"/>
      <c r="UAL29" s="561"/>
      <c r="UAM29" s="560"/>
      <c r="UAN29" s="767"/>
      <c r="UAO29" s="767"/>
      <c r="UAP29" s="767"/>
      <c r="UAQ29" s="767"/>
      <c r="UAR29" s="767"/>
      <c r="UAS29" s="559"/>
      <c r="UAT29" s="559"/>
      <c r="UAU29" s="560"/>
      <c r="UAV29" s="559"/>
      <c r="UAW29" s="559"/>
      <c r="UAX29" s="559"/>
      <c r="UAY29" s="560"/>
      <c r="UAZ29" s="560"/>
      <c r="UBA29" s="561"/>
      <c r="UBB29" s="560"/>
      <c r="UBC29" s="767"/>
      <c r="UBD29" s="767"/>
      <c r="UBE29" s="767"/>
      <c r="UBF29" s="767"/>
      <c r="UBG29" s="767"/>
      <c r="UBH29" s="559"/>
      <c r="UBI29" s="559"/>
      <c r="UBJ29" s="560"/>
      <c r="UBK29" s="559"/>
      <c r="UBL29" s="559"/>
      <c r="UBM29" s="559"/>
      <c r="UBN29" s="560"/>
      <c r="UBO29" s="560"/>
      <c r="UBP29" s="561"/>
      <c r="UBQ29" s="560"/>
      <c r="UBR29" s="767"/>
      <c r="UBS29" s="767"/>
      <c r="UBT29" s="767"/>
      <c r="UBU29" s="767"/>
      <c r="UBV29" s="767"/>
      <c r="UBW29" s="559"/>
      <c r="UBX29" s="559"/>
      <c r="UBY29" s="560"/>
      <c r="UBZ29" s="559"/>
      <c r="UCA29" s="559"/>
      <c r="UCB29" s="559"/>
      <c r="UCC29" s="560"/>
      <c r="UCD29" s="560"/>
      <c r="UCE29" s="561"/>
      <c r="UCF29" s="560"/>
      <c r="UCG29" s="767"/>
      <c r="UCH29" s="767"/>
      <c r="UCI29" s="767"/>
      <c r="UCJ29" s="767"/>
      <c r="UCK29" s="767"/>
      <c r="UCL29" s="559"/>
      <c r="UCM29" s="559"/>
      <c r="UCN29" s="560"/>
      <c r="UCO29" s="559"/>
      <c r="UCP29" s="559"/>
      <c r="UCQ29" s="559"/>
      <c r="UCR29" s="560"/>
      <c r="UCS29" s="560"/>
      <c r="UCT29" s="561"/>
      <c r="UCU29" s="560"/>
      <c r="UCV29" s="767"/>
      <c r="UCW29" s="767"/>
      <c r="UCX29" s="767"/>
      <c r="UCY29" s="767"/>
      <c r="UCZ29" s="767"/>
      <c r="UDA29" s="559"/>
      <c r="UDB29" s="559"/>
      <c r="UDC29" s="560"/>
      <c r="UDD29" s="559"/>
      <c r="UDE29" s="559"/>
      <c r="UDF29" s="559"/>
      <c r="UDG29" s="560"/>
      <c r="UDH29" s="560"/>
      <c r="UDI29" s="561"/>
      <c r="UDJ29" s="560"/>
      <c r="UDK29" s="767"/>
      <c r="UDL29" s="767"/>
      <c r="UDM29" s="767"/>
      <c r="UDN29" s="767"/>
      <c r="UDO29" s="767"/>
      <c r="UDP29" s="559"/>
      <c r="UDQ29" s="559"/>
      <c r="UDR29" s="560"/>
      <c r="UDS29" s="559"/>
      <c r="UDT29" s="559"/>
      <c r="UDU29" s="559"/>
      <c r="UDV29" s="560"/>
      <c r="UDW29" s="560"/>
      <c r="UDX29" s="561"/>
      <c r="UDY29" s="560"/>
      <c r="UDZ29" s="767"/>
      <c r="UEA29" s="767"/>
      <c r="UEB29" s="767"/>
      <c r="UEC29" s="767"/>
      <c r="UED29" s="767"/>
      <c r="UEE29" s="559"/>
      <c r="UEF29" s="559"/>
      <c r="UEG29" s="560"/>
      <c r="UEH29" s="559"/>
      <c r="UEI29" s="559"/>
      <c r="UEJ29" s="559"/>
      <c r="UEK29" s="560"/>
      <c r="UEL29" s="560"/>
      <c r="UEM29" s="561"/>
      <c r="UEN29" s="560"/>
      <c r="UEO29" s="767"/>
      <c r="UEP29" s="767"/>
      <c r="UEQ29" s="767"/>
      <c r="UER29" s="767"/>
      <c r="UES29" s="767"/>
      <c r="UET29" s="559"/>
      <c r="UEU29" s="559"/>
      <c r="UEV29" s="560"/>
      <c r="UEW29" s="559"/>
      <c r="UEX29" s="559"/>
      <c r="UEY29" s="559"/>
      <c r="UEZ29" s="560"/>
      <c r="UFA29" s="560"/>
      <c r="UFB29" s="561"/>
      <c r="UFC29" s="560"/>
      <c r="UFD29" s="767"/>
      <c r="UFE29" s="767"/>
      <c r="UFF29" s="767"/>
      <c r="UFG29" s="767"/>
      <c r="UFH29" s="767"/>
      <c r="UFI29" s="559"/>
      <c r="UFJ29" s="559"/>
      <c r="UFK29" s="560"/>
      <c r="UFL29" s="559"/>
      <c r="UFM29" s="559"/>
      <c r="UFN29" s="559"/>
      <c r="UFO29" s="560"/>
      <c r="UFP29" s="560"/>
      <c r="UFQ29" s="561"/>
      <c r="UFR29" s="560"/>
      <c r="UFS29" s="767"/>
      <c r="UFT29" s="767"/>
      <c r="UFU29" s="767"/>
      <c r="UFV29" s="767"/>
      <c r="UFW29" s="767"/>
      <c r="UFX29" s="559"/>
      <c r="UFY29" s="559"/>
      <c r="UFZ29" s="560"/>
      <c r="UGA29" s="559"/>
      <c r="UGB29" s="559"/>
      <c r="UGC29" s="559"/>
      <c r="UGD29" s="560"/>
      <c r="UGE29" s="560"/>
      <c r="UGF29" s="561"/>
      <c r="UGG29" s="560"/>
      <c r="UGH29" s="767"/>
      <c r="UGI29" s="767"/>
      <c r="UGJ29" s="767"/>
      <c r="UGK29" s="767"/>
      <c r="UGL29" s="767"/>
      <c r="UGM29" s="559"/>
      <c r="UGN29" s="559"/>
      <c r="UGO29" s="560"/>
      <c r="UGP29" s="559"/>
      <c r="UGQ29" s="559"/>
      <c r="UGR29" s="559"/>
      <c r="UGS29" s="560"/>
      <c r="UGT29" s="560"/>
      <c r="UGU29" s="561"/>
      <c r="UGV29" s="560"/>
      <c r="UGW29" s="767"/>
      <c r="UGX29" s="767"/>
      <c r="UGY29" s="767"/>
      <c r="UGZ29" s="767"/>
      <c r="UHA29" s="767"/>
      <c r="UHB29" s="559"/>
      <c r="UHC29" s="559"/>
      <c r="UHD29" s="560"/>
      <c r="UHE29" s="559"/>
      <c r="UHF29" s="559"/>
      <c r="UHG29" s="559"/>
      <c r="UHH29" s="560"/>
      <c r="UHI29" s="560"/>
      <c r="UHJ29" s="561"/>
      <c r="UHK29" s="560"/>
      <c r="UHL29" s="767"/>
      <c r="UHM29" s="767"/>
      <c r="UHN29" s="767"/>
      <c r="UHO29" s="767"/>
      <c r="UHP29" s="767"/>
      <c r="UHQ29" s="559"/>
      <c r="UHR29" s="559"/>
      <c r="UHS29" s="560"/>
      <c r="UHT29" s="559"/>
      <c r="UHU29" s="559"/>
      <c r="UHV29" s="559"/>
      <c r="UHW29" s="560"/>
      <c r="UHX29" s="560"/>
      <c r="UHY29" s="561"/>
      <c r="UHZ29" s="560"/>
      <c r="UIA29" s="767"/>
      <c r="UIB29" s="767"/>
      <c r="UIC29" s="767"/>
      <c r="UID29" s="767"/>
      <c r="UIE29" s="767"/>
      <c r="UIF29" s="559"/>
      <c r="UIG29" s="559"/>
      <c r="UIH29" s="560"/>
      <c r="UII29" s="559"/>
      <c r="UIJ29" s="559"/>
      <c r="UIK29" s="559"/>
      <c r="UIL29" s="560"/>
      <c r="UIM29" s="560"/>
      <c r="UIN29" s="561"/>
      <c r="UIO29" s="560"/>
      <c r="UIP29" s="767"/>
      <c r="UIQ29" s="767"/>
      <c r="UIR29" s="767"/>
      <c r="UIS29" s="767"/>
      <c r="UIT29" s="767"/>
      <c r="UIU29" s="559"/>
      <c r="UIV29" s="559"/>
      <c r="UIW29" s="560"/>
      <c r="UIX29" s="559"/>
      <c r="UIY29" s="559"/>
      <c r="UIZ29" s="559"/>
      <c r="UJA29" s="560"/>
      <c r="UJB29" s="560"/>
      <c r="UJC29" s="561"/>
      <c r="UJD29" s="560"/>
      <c r="UJE29" s="767"/>
      <c r="UJF29" s="767"/>
      <c r="UJG29" s="767"/>
      <c r="UJH29" s="767"/>
      <c r="UJI29" s="767"/>
      <c r="UJJ29" s="559"/>
      <c r="UJK29" s="559"/>
      <c r="UJL29" s="560"/>
      <c r="UJM29" s="559"/>
      <c r="UJN29" s="559"/>
      <c r="UJO29" s="559"/>
      <c r="UJP29" s="560"/>
      <c r="UJQ29" s="560"/>
      <c r="UJR29" s="561"/>
      <c r="UJS29" s="560"/>
      <c r="UJT29" s="767"/>
      <c r="UJU29" s="767"/>
      <c r="UJV29" s="767"/>
      <c r="UJW29" s="767"/>
      <c r="UJX29" s="767"/>
      <c r="UJY29" s="559"/>
      <c r="UJZ29" s="559"/>
      <c r="UKA29" s="560"/>
      <c r="UKB29" s="559"/>
      <c r="UKC29" s="559"/>
      <c r="UKD29" s="559"/>
      <c r="UKE29" s="560"/>
      <c r="UKF29" s="560"/>
      <c r="UKG29" s="561"/>
      <c r="UKH29" s="560"/>
      <c r="UKI29" s="767"/>
      <c r="UKJ29" s="767"/>
      <c r="UKK29" s="767"/>
      <c r="UKL29" s="767"/>
      <c r="UKM29" s="767"/>
      <c r="UKN29" s="559"/>
      <c r="UKO29" s="559"/>
      <c r="UKP29" s="560"/>
      <c r="UKQ29" s="559"/>
      <c r="UKR29" s="559"/>
      <c r="UKS29" s="559"/>
      <c r="UKT29" s="560"/>
      <c r="UKU29" s="560"/>
      <c r="UKV29" s="561"/>
      <c r="UKW29" s="560"/>
      <c r="UKX29" s="767"/>
      <c r="UKY29" s="767"/>
      <c r="UKZ29" s="767"/>
      <c r="ULA29" s="767"/>
      <c r="ULB29" s="767"/>
      <c r="ULC29" s="559"/>
      <c r="ULD29" s="559"/>
      <c r="ULE29" s="560"/>
      <c r="ULF29" s="559"/>
      <c r="ULG29" s="559"/>
      <c r="ULH29" s="559"/>
      <c r="ULI29" s="560"/>
      <c r="ULJ29" s="560"/>
      <c r="ULK29" s="561"/>
      <c r="ULL29" s="560"/>
      <c r="ULM29" s="767"/>
      <c r="ULN29" s="767"/>
      <c r="ULO29" s="767"/>
      <c r="ULP29" s="767"/>
      <c r="ULQ29" s="767"/>
      <c r="ULR29" s="559"/>
      <c r="ULS29" s="559"/>
      <c r="ULT29" s="560"/>
      <c r="ULU29" s="559"/>
      <c r="ULV29" s="559"/>
      <c r="ULW29" s="559"/>
      <c r="ULX29" s="560"/>
      <c r="ULY29" s="560"/>
      <c r="ULZ29" s="561"/>
      <c r="UMA29" s="560"/>
      <c r="UMB29" s="767"/>
      <c r="UMC29" s="767"/>
      <c r="UMD29" s="767"/>
      <c r="UME29" s="767"/>
      <c r="UMF29" s="767"/>
      <c r="UMG29" s="559"/>
      <c r="UMH29" s="559"/>
      <c r="UMI29" s="560"/>
      <c r="UMJ29" s="559"/>
      <c r="UMK29" s="559"/>
      <c r="UML29" s="559"/>
      <c r="UMM29" s="560"/>
      <c r="UMN29" s="560"/>
      <c r="UMO29" s="561"/>
      <c r="UMP29" s="560"/>
      <c r="UMQ29" s="767"/>
      <c r="UMR29" s="767"/>
      <c r="UMS29" s="767"/>
      <c r="UMT29" s="767"/>
      <c r="UMU29" s="767"/>
      <c r="UMV29" s="559"/>
      <c r="UMW29" s="559"/>
      <c r="UMX29" s="560"/>
      <c r="UMY29" s="559"/>
      <c r="UMZ29" s="559"/>
      <c r="UNA29" s="559"/>
      <c r="UNB29" s="560"/>
      <c r="UNC29" s="560"/>
      <c r="UND29" s="561"/>
      <c r="UNE29" s="560"/>
      <c r="UNF29" s="767"/>
      <c r="UNG29" s="767"/>
      <c r="UNH29" s="767"/>
      <c r="UNI29" s="767"/>
      <c r="UNJ29" s="767"/>
      <c r="UNK29" s="559"/>
      <c r="UNL29" s="559"/>
      <c r="UNM29" s="560"/>
      <c r="UNN29" s="559"/>
      <c r="UNO29" s="559"/>
      <c r="UNP29" s="559"/>
      <c r="UNQ29" s="560"/>
      <c r="UNR29" s="560"/>
      <c r="UNS29" s="561"/>
      <c r="UNT29" s="560"/>
      <c r="UNU29" s="767"/>
      <c r="UNV29" s="767"/>
      <c r="UNW29" s="767"/>
      <c r="UNX29" s="767"/>
      <c r="UNY29" s="767"/>
      <c r="UNZ29" s="559"/>
      <c r="UOA29" s="559"/>
      <c r="UOB29" s="560"/>
      <c r="UOC29" s="559"/>
      <c r="UOD29" s="559"/>
      <c r="UOE29" s="559"/>
      <c r="UOF29" s="560"/>
      <c r="UOG29" s="560"/>
      <c r="UOH29" s="561"/>
      <c r="UOI29" s="560"/>
      <c r="UOJ29" s="767"/>
      <c r="UOK29" s="767"/>
      <c r="UOL29" s="767"/>
      <c r="UOM29" s="767"/>
      <c r="UON29" s="767"/>
      <c r="UOO29" s="559"/>
      <c r="UOP29" s="559"/>
      <c r="UOQ29" s="560"/>
      <c r="UOR29" s="559"/>
      <c r="UOS29" s="559"/>
      <c r="UOT29" s="559"/>
      <c r="UOU29" s="560"/>
      <c r="UOV29" s="560"/>
      <c r="UOW29" s="561"/>
      <c r="UOX29" s="560"/>
      <c r="UOY29" s="767"/>
      <c r="UOZ29" s="767"/>
      <c r="UPA29" s="767"/>
      <c r="UPB29" s="767"/>
      <c r="UPC29" s="767"/>
      <c r="UPD29" s="559"/>
      <c r="UPE29" s="559"/>
      <c r="UPF29" s="560"/>
      <c r="UPG29" s="559"/>
      <c r="UPH29" s="559"/>
      <c r="UPI29" s="559"/>
      <c r="UPJ29" s="560"/>
      <c r="UPK29" s="560"/>
      <c r="UPL29" s="561"/>
      <c r="UPM29" s="560"/>
      <c r="UPN29" s="767"/>
      <c r="UPO29" s="767"/>
      <c r="UPP29" s="767"/>
      <c r="UPQ29" s="767"/>
      <c r="UPR29" s="767"/>
      <c r="UPS29" s="559"/>
      <c r="UPT29" s="559"/>
      <c r="UPU29" s="560"/>
      <c r="UPV29" s="559"/>
      <c r="UPW29" s="559"/>
      <c r="UPX29" s="559"/>
      <c r="UPY29" s="560"/>
      <c r="UPZ29" s="560"/>
      <c r="UQA29" s="561"/>
      <c r="UQB29" s="560"/>
      <c r="UQC29" s="767"/>
      <c r="UQD29" s="767"/>
      <c r="UQE29" s="767"/>
      <c r="UQF29" s="767"/>
      <c r="UQG29" s="767"/>
      <c r="UQH29" s="559"/>
      <c r="UQI29" s="559"/>
      <c r="UQJ29" s="560"/>
      <c r="UQK29" s="559"/>
      <c r="UQL29" s="559"/>
      <c r="UQM29" s="559"/>
      <c r="UQN29" s="560"/>
      <c r="UQO29" s="560"/>
      <c r="UQP29" s="561"/>
      <c r="UQQ29" s="560"/>
      <c r="UQR29" s="767"/>
      <c r="UQS29" s="767"/>
      <c r="UQT29" s="767"/>
      <c r="UQU29" s="767"/>
      <c r="UQV29" s="767"/>
      <c r="UQW29" s="559"/>
      <c r="UQX29" s="559"/>
      <c r="UQY29" s="560"/>
      <c r="UQZ29" s="559"/>
      <c r="URA29" s="559"/>
      <c r="URB29" s="559"/>
      <c r="URC29" s="560"/>
      <c r="URD29" s="560"/>
      <c r="URE29" s="561"/>
      <c r="URF29" s="560"/>
      <c r="URG29" s="767"/>
      <c r="URH29" s="767"/>
      <c r="URI29" s="767"/>
      <c r="URJ29" s="767"/>
      <c r="URK29" s="767"/>
      <c r="URL29" s="559"/>
      <c r="URM29" s="559"/>
      <c r="URN29" s="560"/>
      <c r="URO29" s="559"/>
      <c r="URP29" s="559"/>
      <c r="URQ29" s="559"/>
      <c r="URR29" s="560"/>
      <c r="URS29" s="560"/>
      <c r="URT29" s="561"/>
      <c r="URU29" s="560"/>
      <c r="URV29" s="767"/>
      <c r="URW29" s="767"/>
      <c r="URX29" s="767"/>
      <c r="URY29" s="767"/>
      <c r="URZ29" s="767"/>
      <c r="USA29" s="559"/>
      <c r="USB29" s="559"/>
      <c r="USC29" s="560"/>
      <c r="USD29" s="559"/>
      <c r="USE29" s="559"/>
      <c r="USF29" s="559"/>
      <c r="USG29" s="560"/>
      <c r="USH29" s="560"/>
      <c r="USI29" s="561"/>
      <c r="USJ29" s="560"/>
      <c r="USK29" s="767"/>
      <c r="USL29" s="767"/>
      <c r="USM29" s="767"/>
      <c r="USN29" s="767"/>
      <c r="USO29" s="767"/>
      <c r="USP29" s="559"/>
      <c r="USQ29" s="559"/>
      <c r="USR29" s="560"/>
      <c r="USS29" s="559"/>
      <c r="UST29" s="559"/>
      <c r="USU29" s="559"/>
      <c r="USV29" s="560"/>
      <c r="USW29" s="560"/>
      <c r="USX29" s="561"/>
      <c r="USY29" s="560"/>
      <c r="USZ29" s="767"/>
      <c r="UTA29" s="767"/>
      <c r="UTB29" s="767"/>
      <c r="UTC29" s="767"/>
      <c r="UTD29" s="767"/>
      <c r="UTE29" s="559"/>
      <c r="UTF29" s="559"/>
      <c r="UTG29" s="560"/>
      <c r="UTH29" s="559"/>
      <c r="UTI29" s="559"/>
      <c r="UTJ29" s="559"/>
      <c r="UTK29" s="560"/>
      <c r="UTL29" s="560"/>
      <c r="UTM29" s="561"/>
      <c r="UTN29" s="560"/>
      <c r="UTO29" s="767"/>
      <c r="UTP29" s="767"/>
      <c r="UTQ29" s="767"/>
      <c r="UTR29" s="767"/>
      <c r="UTS29" s="767"/>
      <c r="UTT29" s="559"/>
      <c r="UTU29" s="559"/>
      <c r="UTV29" s="560"/>
      <c r="UTW29" s="559"/>
      <c r="UTX29" s="559"/>
      <c r="UTY29" s="559"/>
      <c r="UTZ29" s="560"/>
      <c r="UUA29" s="560"/>
      <c r="UUB29" s="561"/>
      <c r="UUC29" s="560"/>
      <c r="UUD29" s="767"/>
      <c r="UUE29" s="767"/>
      <c r="UUF29" s="767"/>
      <c r="UUG29" s="767"/>
      <c r="UUH29" s="767"/>
      <c r="UUI29" s="559"/>
      <c r="UUJ29" s="559"/>
      <c r="UUK29" s="560"/>
      <c r="UUL29" s="559"/>
      <c r="UUM29" s="559"/>
      <c r="UUN29" s="559"/>
      <c r="UUO29" s="560"/>
      <c r="UUP29" s="560"/>
      <c r="UUQ29" s="561"/>
      <c r="UUR29" s="560"/>
      <c r="UUS29" s="767"/>
      <c r="UUT29" s="767"/>
      <c r="UUU29" s="767"/>
      <c r="UUV29" s="767"/>
      <c r="UUW29" s="767"/>
      <c r="UUX29" s="559"/>
      <c r="UUY29" s="559"/>
      <c r="UUZ29" s="560"/>
      <c r="UVA29" s="559"/>
      <c r="UVB29" s="559"/>
      <c r="UVC29" s="559"/>
      <c r="UVD29" s="560"/>
      <c r="UVE29" s="560"/>
      <c r="UVF29" s="561"/>
      <c r="UVG29" s="560"/>
      <c r="UVH29" s="767"/>
      <c r="UVI29" s="767"/>
      <c r="UVJ29" s="767"/>
      <c r="UVK29" s="767"/>
      <c r="UVL29" s="767"/>
      <c r="UVM29" s="559"/>
      <c r="UVN29" s="559"/>
      <c r="UVO29" s="560"/>
      <c r="UVP29" s="559"/>
      <c r="UVQ29" s="559"/>
      <c r="UVR29" s="559"/>
      <c r="UVS29" s="560"/>
      <c r="UVT29" s="560"/>
      <c r="UVU29" s="561"/>
      <c r="UVV29" s="560"/>
      <c r="UVW29" s="767"/>
      <c r="UVX29" s="767"/>
      <c r="UVY29" s="767"/>
      <c r="UVZ29" s="767"/>
      <c r="UWA29" s="767"/>
      <c r="UWB29" s="559"/>
      <c r="UWC29" s="559"/>
      <c r="UWD29" s="560"/>
      <c r="UWE29" s="559"/>
      <c r="UWF29" s="559"/>
      <c r="UWG29" s="559"/>
      <c r="UWH29" s="560"/>
      <c r="UWI29" s="560"/>
      <c r="UWJ29" s="561"/>
      <c r="UWK29" s="560"/>
      <c r="UWL29" s="767"/>
      <c r="UWM29" s="767"/>
      <c r="UWN29" s="767"/>
      <c r="UWO29" s="767"/>
      <c r="UWP29" s="767"/>
      <c r="UWQ29" s="559"/>
      <c r="UWR29" s="559"/>
      <c r="UWS29" s="560"/>
      <c r="UWT29" s="559"/>
      <c r="UWU29" s="559"/>
      <c r="UWV29" s="559"/>
      <c r="UWW29" s="560"/>
      <c r="UWX29" s="560"/>
      <c r="UWY29" s="561"/>
      <c r="UWZ29" s="560"/>
      <c r="UXA29" s="767"/>
      <c r="UXB29" s="767"/>
      <c r="UXC29" s="767"/>
      <c r="UXD29" s="767"/>
      <c r="UXE29" s="767"/>
      <c r="UXF29" s="559"/>
      <c r="UXG29" s="559"/>
      <c r="UXH29" s="560"/>
      <c r="UXI29" s="559"/>
      <c r="UXJ29" s="559"/>
      <c r="UXK29" s="559"/>
      <c r="UXL29" s="560"/>
      <c r="UXM29" s="560"/>
      <c r="UXN29" s="561"/>
      <c r="UXO29" s="560"/>
      <c r="UXP29" s="767"/>
      <c r="UXQ29" s="767"/>
      <c r="UXR29" s="767"/>
      <c r="UXS29" s="767"/>
      <c r="UXT29" s="767"/>
      <c r="UXU29" s="559"/>
      <c r="UXV29" s="559"/>
      <c r="UXW29" s="560"/>
      <c r="UXX29" s="559"/>
      <c r="UXY29" s="559"/>
      <c r="UXZ29" s="559"/>
      <c r="UYA29" s="560"/>
      <c r="UYB29" s="560"/>
      <c r="UYC29" s="561"/>
      <c r="UYD29" s="560"/>
      <c r="UYE29" s="767"/>
      <c r="UYF29" s="767"/>
      <c r="UYG29" s="767"/>
      <c r="UYH29" s="767"/>
      <c r="UYI29" s="767"/>
      <c r="UYJ29" s="559"/>
      <c r="UYK29" s="559"/>
      <c r="UYL29" s="560"/>
      <c r="UYM29" s="559"/>
      <c r="UYN29" s="559"/>
      <c r="UYO29" s="559"/>
      <c r="UYP29" s="560"/>
      <c r="UYQ29" s="560"/>
      <c r="UYR29" s="561"/>
      <c r="UYS29" s="560"/>
      <c r="UYT29" s="767"/>
      <c r="UYU29" s="767"/>
      <c r="UYV29" s="767"/>
      <c r="UYW29" s="767"/>
      <c r="UYX29" s="767"/>
      <c r="UYY29" s="559"/>
      <c r="UYZ29" s="559"/>
      <c r="UZA29" s="560"/>
      <c r="UZB29" s="559"/>
      <c r="UZC29" s="559"/>
      <c r="UZD29" s="559"/>
      <c r="UZE29" s="560"/>
      <c r="UZF29" s="560"/>
      <c r="UZG29" s="561"/>
      <c r="UZH29" s="560"/>
      <c r="UZI29" s="767"/>
      <c r="UZJ29" s="767"/>
      <c r="UZK29" s="767"/>
      <c r="UZL29" s="767"/>
      <c r="UZM29" s="767"/>
      <c r="UZN29" s="559"/>
      <c r="UZO29" s="559"/>
      <c r="UZP29" s="560"/>
      <c r="UZQ29" s="559"/>
      <c r="UZR29" s="559"/>
      <c r="UZS29" s="559"/>
      <c r="UZT29" s="560"/>
      <c r="UZU29" s="560"/>
      <c r="UZV29" s="561"/>
      <c r="UZW29" s="560"/>
      <c r="UZX29" s="767"/>
      <c r="UZY29" s="767"/>
      <c r="UZZ29" s="767"/>
      <c r="VAA29" s="767"/>
      <c r="VAB29" s="767"/>
      <c r="VAC29" s="559"/>
      <c r="VAD29" s="559"/>
      <c r="VAE29" s="560"/>
      <c r="VAF29" s="559"/>
      <c r="VAG29" s="559"/>
      <c r="VAH29" s="559"/>
      <c r="VAI29" s="560"/>
      <c r="VAJ29" s="560"/>
      <c r="VAK29" s="561"/>
      <c r="VAL29" s="560"/>
      <c r="VAM29" s="767"/>
      <c r="VAN29" s="767"/>
      <c r="VAO29" s="767"/>
      <c r="VAP29" s="767"/>
      <c r="VAQ29" s="767"/>
      <c r="VAR29" s="559"/>
      <c r="VAS29" s="559"/>
      <c r="VAT29" s="560"/>
      <c r="VAU29" s="559"/>
      <c r="VAV29" s="559"/>
      <c r="VAW29" s="559"/>
      <c r="VAX29" s="560"/>
      <c r="VAY29" s="560"/>
      <c r="VAZ29" s="561"/>
      <c r="VBA29" s="560"/>
      <c r="VBB29" s="767"/>
      <c r="VBC29" s="767"/>
      <c r="VBD29" s="767"/>
      <c r="VBE29" s="767"/>
      <c r="VBF29" s="767"/>
      <c r="VBG29" s="559"/>
      <c r="VBH29" s="559"/>
      <c r="VBI29" s="560"/>
      <c r="VBJ29" s="559"/>
      <c r="VBK29" s="559"/>
      <c r="VBL29" s="559"/>
      <c r="VBM29" s="560"/>
      <c r="VBN29" s="560"/>
      <c r="VBO29" s="561"/>
      <c r="VBP29" s="560"/>
      <c r="VBQ29" s="767"/>
      <c r="VBR29" s="767"/>
      <c r="VBS29" s="767"/>
      <c r="VBT29" s="767"/>
      <c r="VBU29" s="767"/>
      <c r="VBV29" s="559"/>
      <c r="VBW29" s="559"/>
      <c r="VBX29" s="560"/>
      <c r="VBY29" s="559"/>
      <c r="VBZ29" s="559"/>
      <c r="VCA29" s="559"/>
      <c r="VCB29" s="560"/>
      <c r="VCC29" s="560"/>
      <c r="VCD29" s="561"/>
      <c r="VCE29" s="560"/>
      <c r="VCF29" s="767"/>
      <c r="VCG29" s="767"/>
      <c r="VCH29" s="767"/>
      <c r="VCI29" s="767"/>
      <c r="VCJ29" s="767"/>
      <c r="VCK29" s="559"/>
      <c r="VCL29" s="559"/>
      <c r="VCM29" s="560"/>
      <c r="VCN29" s="559"/>
      <c r="VCO29" s="559"/>
      <c r="VCP29" s="559"/>
      <c r="VCQ29" s="560"/>
      <c r="VCR29" s="560"/>
      <c r="VCS29" s="561"/>
      <c r="VCT29" s="560"/>
      <c r="VCU29" s="767"/>
      <c r="VCV29" s="767"/>
      <c r="VCW29" s="767"/>
      <c r="VCX29" s="767"/>
      <c r="VCY29" s="767"/>
      <c r="VCZ29" s="559"/>
      <c r="VDA29" s="559"/>
      <c r="VDB29" s="560"/>
      <c r="VDC29" s="559"/>
      <c r="VDD29" s="559"/>
      <c r="VDE29" s="559"/>
      <c r="VDF29" s="560"/>
      <c r="VDG29" s="560"/>
      <c r="VDH29" s="561"/>
      <c r="VDI29" s="560"/>
      <c r="VDJ29" s="767"/>
      <c r="VDK29" s="767"/>
      <c r="VDL29" s="767"/>
      <c r="VDM29" s="767"/>
      <c r="VDN29" s="767"/>
      <c r="VDO29" s="559"/>
      <c r="VDP29" s="559"/>
      <c r="VDQ29" s="560"/>
      <c r="VDR29" s="559"/>
      <c r="VDS29" s="559"/>
      <c r="VDT29" s="559"/>
      <c r="VDU29" s="560"/>
      <c r="VDV29" s="560"/>
      <c r="VDW29" s="561"/>
      <c r="VDX29" s="560"/>
      <c r="VDY29" s="767"/>
      <c r="VDZ29" s="767"/>
      <c r="VEA29" s="767"/>
      <c r="VEB29" s="767"/>
      <c r="VEC29" s="767"/>
      <c r="VED29" s="559"/>
      <c r="VEE29" s="559"/>
      <c r="VEF29" s="560"/>
      <c r="VEG29" s="559"/>
      <c r="VEH29" s="559"/>
      <c r="VEI29" s="559"/>
      <c r="VEJ29" s="560"/>
      <c r="VEK29" s="560"/>
      <c r="VEL29" s="561"/>
      <c r="VEM29" s="560"/>
      <c r="VEN29" s="767"/>
      <c r="VEO29" s="767"/>
      <c r="VEP29" s="767"/>
      <c r="VEQ29" s="767"/>
      <c r="VER29" s="767"/>
      <c r="VES29" s="559"/>
      <c r="VET29" s="559"/>
      <c r="VEU29" s="560"/>
      <c r="VEV29" s="559"/>
      <c r="VEW29" s="559"/>
      <c r="VEX29" s="559"/>
      <c r="VEY29" s="560"/>
      <c r="VEZ29" s="560"/>
      <c r="VFA29" s="561"/>
      <c r="VFB29" s="560"/>
      <c r="VFC29" s="767"/>
      <c r="VFD29" s="767"/>
      <c r="VFE29" s="767"/>
      <c r="VFF29" s="767"/>
      <c r="VFG29" s="767"/>
      <c r="VFH29" s="559"/>
      <c r="VFI29" s="559"/>
      <c r="VFJ29" s="560"/>
      <c r="VFK29" s="559"/>
      <c r="VFL29" s="559"/>
      <c r="VFM29" s="559"/>
      <c r="VFN29" s="560"/>
      <c r="VFO29" s="560"/>
      <c r="VFP29" s="561"/>
      <c r="VFQ29" s="560"/>
      <c r="VFR29" s="767"/>
      <c r="VFS29" s="767"/>
      <c r="VFT29" s="767"/>
      <c r="VFU29" s="767"/>
      <c r="VFV29" s="767"/>
      <c r="VFW29" s="559"/>
      <c r="VFX29" s="559"/>
      <c r="VFY29" s="560"/>
      <c r="VFZ29" s="559"/>
      <c r="VGA29" s="559"/>
      <c r="VGB29" s="559"/>
      <c r="VGC29" s="560"/>
      <c r="VGD29" s="560"/>
      <c r="VGE29" s="561"/>
      <c r="VGF29" s="560"/>
      <c r="VGG29" s="767"/>
      <c r="VGH29" s="767"/>
      <c r="VGI29" s="767"/>
      <c r="VGJ29" s="767"/>
      <c r="VGK29" s="767"/>
      <c r="VGL29" s="559"/>
      <c r="VGM29" s="559"/>
      <c r="VGN29" s="560"/>
      <c r="VGO29" s="559"/>
      <c r="VGP29" s="559"/>
      <c r="VGQ29" s="559"/>
      <c r="VGR29" s="560"/>
      <c r="VGS29" s="560"/>
      <c r="VGT29" s="561"/>
      <c r="VGU29" s="560"/>
      <c r="VGV29" s="767"/>
      <c r="VGW29" s="767"/>
      <c r="VGX29" s="767"/>
      <c r="VGY29" s="767"/>
      <c r="VGZ29" s="767"/>
      <c r="VHA29" s="559"/>
      <c r="VHB29" s="559"/>
      <c r="VHC29" s="560"/>
      <c r="VHD29" s="559"/>
      <c r="VHE29" s="559"/>
      <c r="VHF29" s="559"/>
      <c r="VHG29" s="560"/>
      <c r="VHH29" s="560"/>
      <c r="VHI29" s="561"/>
      <c r="VHJ29" s="560"/>
      <c r="VHK29" s="767"/>
      <c r="VHL29" s="767"/>
      <c r="VHM29" s="767"/>
      <c r="VHN29" s="767"/>
      <c r="VHO29" s="767"/>
      <c r="VHP29" s="559"/>
      <c r="VHQ29" s="559"/>
      <c r="VHR29" s="560"/>
      <c r="VHS29" s="559"/>
      <c r="VHT29" s="559"/>
      <c r="VHU29" s="559"/>
      <c r="VHV29" s="560"/>
      <c r="VHW29" s="560"/>
      <c r="VHX29" s="561"/>
      <c r="VHY29" s="560"/>
      <c r="VHZ29" s="767"/>
      <c r="VIA29" s="767"/>
      <c r="VIB29" s="767"/>
      <c r="VIC29" s="767"/>
      <c r="VID29" s="767"/>
      <c r="VIE29" s="559"/>
      <c r="VIF29" s="559"/>
      <c r="VIG29" s="560"/>
      <c r="VIH29" s="559"/>
      <c r="VII29" s="559"/>
      <c r="VIJ29" s="559"/>
      <c r="VIK29" s="560"/>
      <c r="VIL29" s="560"/>
      <c r="VIM29" s="561"/>
      <c r="VIN29" s="560"/>
      <c r="VIO29" s="767"/>
      <c r="VIP29" s="767"/>
      <c r="VIQ29" s="767"/>
      <c r="VIR29" s="767"/>
      <c r="VIS29" s="767"/>
      <c r="VIT29" s="559"/>
      <c r="VIU29" s="559"/>
      <c r="VIV29" s="560"/>
      <c r="VIW29" s="559"/>
      <c r="VIX29" s="559"/>
      <c r="VIY29" s="559"/>
      <c r="VIZ29" s="560"/>
      <c r="VJA29" s="560"/>
      <c r="VJB29" s="561"/>
      <c r="VJC29" s="560"/>
      <c r="VJD29" s="767"/>
      <c r="VJE29" s="767"/>
      <c r="VJF29" s="767"/>
      <c r="VJG29" s="767"/>
      <c r="VJH29" s="767"/>
      <c r="VJI29" s="559"/>
      <c r="VJJ29" s="559"/>
      <c r="VJK29" s="560"/>
      <c r="VJL29" s="559"/>
      <c r="VJM29" s="559"/>
      <c r="VJN29" s="559"/>
      <c r="VJO29" s="560"/>
      <c r="VJP29" s="560"/>
      <c r="VJQ29" s="561"/>
      <c r="VJR29" s="560"/>
      <c r="VJS29" s="767"/>
      <c r="VJT29" s="767"/>
      <c r="VJU29" s="767"/>
      <c r="VJV29" s="767"/>
      <c r="VJW29" s="767"/>
      <c r="VJX29" s="559"/>
      <c r="VJY29" s="559"/>
      <c r="VJZ29" s="560"/>
      <c r="VKA29" s="559"/>
      <c r="VKB29" s="559"/>
      <c r="VKC29" s="559"/>
      <c r="VKD29" s="560"/>
      <c r="VKE29" s="560"/>
      <c r="VKF29" s="561"/>
      <c r="VKG29" s="560"/>
      <c r="VKH29" s="767"/>
      <c r="VKI29" s="767"/>
      <c r="VKJ29" s="767"/>
      <c r="VKK29" s="767"/>
      <c r="VKL29" s="767"/>
      <c r="VKM29" s="559"/>
      <c r="VKN29" s="559"/>
      <c r="VKO29" s="560"/>
      <c r="VKP29" s="559"/>
      <c r="VKQ29" s="559"/>
      <c r="VKR29" s="559"/>
      <c r="VKS29" s="560"/>
      <c r="VKT29" s="560"/>
      <c r="VKU29" s="561"/>
      <c r="VKV29" s="560"/>
      <c r="VKW29" s="767"/>
      <c r="VKX29" s="767"/>
      <c r="VKY29" s="767"/>
      <c r="VKZ29" s="767"/>
      <c r="VLA29" s="767"/>
      <c r="VLB29" s="559"/>
      <c r="VLC29" s="559"/>
      <c r="VLD29" s="560"/>
      <c r="VLE29" s="559"/>
      <c r="VLF29" s="559"/>
      <c r="VLG29" s="559"/>
      <c r="VLH29" s="560"/>
      <c r="VLI29" s="560"/>
      <c r="VLJ29" s="561"/>
      <c r="VLK29" s="560"/>
      <c r="VLL29" s="767"/>
      <c r="VLM29" s="767"/>
      <c r="VLN29" s="767"/>
      <c r="VLO29" s="767"/>
      <c r="VLP29" s="767"/>
      <c r="VLQ29" s="559"/>
      <c r="VLR29" s="559"/>
      <c r="VLS29" s="560"/>
      <c r="VLT29" s="559"/>
      <c r="VLU29" s="559"/>
      <c r="VLV29" s="559"/>
      <c r="VLW29" s="560"/>
      <c r="VLX29" s="560"/>
      <c r="VLY29" s="561"/>
      <c r="VLZ29" s="560"/>
      <c r="VMA29" s="767"/>
      <c r="VMB29" s="767"/>
      <c r="VMC29" s="767"/>
      <c r="VMD29" s="767"/>
      <c r="VME29" s="767"/>
      <c r="VMF29" s="559"/>
      <c r="VMG29" s="559"/>
      <c r="VMH29" s="560"/>
      <c r="VMI29" s="559"/>
      <c r="VMJ29" s="559"/>
      <c r="VMK29" s="559"/>
      <c r="VML29" s="560"/>
      <c r="VMM29" s="560"/>
      <c r="VMN29" s="561"/>
      <c r="VMO29" s="560"/>
      <c r="VMP29" s="767"/>
      <c r="VMQ29" s="767"/>
      <c r="VMR29" s="767"/>
      <c r="VMS29" s="767"/>
      <c r="VMT29" s="767"/>
      <c r="VMU29" s="559"/>
      <c r="VMV29" s="559"/>
      <c r="VMW29" s="560"/>
      <c r="VMX29" s="559"/>
      <c r="VMY29" s="559"/>
      <c r="VMZ29" s="559"/>
      <c r="VNA29" s="560"/>
      <c r="VNB29" s="560"/>
      <c r="VNC29" s="561"/>
      <c r="VND29" s="560"/>
      <c r="VNE29" s="767"/>
      <c r="VNF29" s="767"/>
      <c r="VNG29" s="767"/>
      <c r="VNH29" s="767"/>
      <c r="VNI29" s="767"/>
      <c r="VNJ29" s="559"/>
      <c r="VNK29" s="559"/>
      <c r="VNL29" s="560"/>
      <c r="VNM29" s="559"/>
      <c r="VNN29" s="559"/>
      <c r="VNO29" s="559"/>
      <c r="VNP29" s="560"/>
      <c r="VNQ29" s="560"/>
      <c r="VNR29" s="561"/>
      <c r="VNS29" s="560"/>
      <c r="VNT29" s="767"/>
      <c r="VNU29" s="767"/>
      <c r="VNV29" s="767"/>
      <c r="VNW29" s="767"/>
      <c r="VNX29" s="767"/>
      <c r="VNY29" s="559"/>
      <c r="VNZ29" s="559"/>
      <c r="VOA29" s="560"/>
      <c r="VOB29" s="559"/>
      <c r="VOC29" s="559"/>
      <c r="VOD29" s="559"/>
      <c r="VOE29" s="560"/>
      <c r="VOF29" s="560"/>
      <c r="VOG29" s="561"/>
      <c r="VOH29" s="560"/>
      <c r="VOI29" s="767"/>
      <c r="VOJ29" s="767"/>
      <c r="VOK29" s="767"/>
      <c r="VOL29" s="767"/>
      <c r="VOM29" s="767"/>
      <c r="VON29" s="559"/>
      <c r="VOO29" s="559"/>
      <c r="VOP29" s="560"/>
      <c r="VOQ29" s="559"/>
      <c r="VOR29" s="559"/>
      <c r="VOS29" s="559"/>
      <c r="VOT29" s="560"/>
      <c r="VOU29" s="560"/>
      <c r="VOV29" s="561"/>
      <c r="VOW29" s="560"/>
      <c r="VOX29" s="767"/>
      <c r="VOY29" s="767"/>
      <c r="VOZ29" s="767"/>
      <c r="VPA29" s="767"/>
      <c r="VPB29" s="767"/>
      <c r="VPC29" s="559"/>
      <c r="VPD29" s="559"/>
      <c r="VPE29" s="560"/>
      <c r="VPF29" s="559"/>
      <c r="VPG29" s="559"/>
      <c r="VPH29" s="559"/>
      <c r="VPI29" s="560"/>
      <c r="VPJ29" s="560"/>
      <c r="VPK29" s="561"/>
      <c r="VPL29" s="560"/>
      <c r="VPM29" s="767"/>
      <c r="VPN29" s="767"/>
      <c r="VPO29" s="767"/>
      <c r="VPP29" s="767"/>
      <c r="VPQ29" s="767"/>
      <c r="VPR29" s="559"/>
      <c r="VPS29" s="559"/>
      <c r="VPT29" s="560"/>
      <c r="VPU29" s="559"/>
      <c r="VPV29" s="559"/>
      <c r="VPW29" s="559"/>
      <c r="VPX29" s="560"/>
      <c r="VPY29" s="560"/>
      <c r="VPZ29" s="561"/>
      <c r="VQA29" s="560"/>
      <c r="VQB29" s="767"/>
      <c r="VQC29" s="767"/>
      <c r="VQD29" s="767"/>
      <c r="VQE29" s="767"/>
      <c r="VQF29" s="767"/>
      <c r="VQG29" s="559"/>
      <c r="VQH29" s="559"/>
      <c r="VQI29" s="560"/>
      <c r="VQJ29" s="559"/>
      <c r="VQK29" s="559"/>
      <c r="VQL29" s="559"/>
      <c r="VQM29" s="560"/>
      <c r="VQN29" s="560"/>
      <c r="VQO29" s="561"/>
      <c r="VQP29" s="560"/>
      <c r="VQQ29" s="767"/>
      <c r="VQR29" s="767"/>
      <c r="VQS29" s="767"/>
      <c r="VQT29" s="767"/>
      <c r="VQU29" s="767"/>
      <c r="VQV29" s="559"/>
      <c r="VQW29" s="559"/>
      <c r="VQX29" s="560"/>
      <c r="VQY29" s="559"/>
      <c r="VQZ29" s="559"/>
      <c r="VRA29" s="559"/>
      <c r="VRB29" s="560"/>
      <c r="VRC29" s="560"/>
      <c r="VRD29" s="561"/>
      <c r="VRE29" s="560"/>
      <c r="VRF29" s="767"/>
      <c r="VRG29" s="767"/>
      <c r="VRH29" s="767"/>
      <c r="VRI29" s="767"/>
      <c r="VRJ29" s="767"/>
      <c r="VRK29" s="559"/>
      <c r="VRL29" s="559"/>
      <c r="VRM29" s="560"/>
      <c r="VRN29" s="559"/>
      <c r="VRO29" s="559"/>
      <c r="VRP29" s="559"/>
      <c r="VRQ29" s="560"/>
      <c r="VRR29" s="560"/>
      <c r="VRS29" s="561"/>
      <c r="VRT29" s="560"/>
      <c r="VRU29" s="767"/>
      <c r="VRV29" s="767"/>
      <c r="VRW29" s="767"/>
      <c r="VRX29" s="767"/>
      <c r="VRY29" s="767"/>
      <c r="VRZ29" s="559"/>
      <c r="VSA29" s="559"/>
      <c r="VSB29" s="560"/>
      <c r="VSC29" s="559"/>
      <c r="VSD29" s="559"/>
      <c r="VSE29" s="559"/>
      <c r="VSF29" s="560"/>
      <c r="VSG29" s="560"/>
      <c r="VSH29" s="561"/>
      <c r="VSI29" s="560"/>
      <c r="VSJ29" s="767"/>
      <c r="VSK29" s="767"/>
      <c r="VSL29" s="767"/>
      <c r="VSM29" s="767"/>
      <c r="VSN29" s="767"/>
      <c r="VSO29" s="559"/>
      <c r="VSP29" s="559"/>
      <c r="VSQ29" s="560"/>
      <c r="VSR29" s="559"/>
      <c r="VSS29" s="559"/>
      <c r="VST29" s="559"/>
      <c r="VSU29" s="560"/>
      <c r="VSV29" s="560"/>
      <c r="VSW29" s="561"/>
      <c r="VSX29" s="560"/>
      <c r="VSY29" s="767"/>
      <c r="VSZ29" s="767"/>
      <c r="VTA29" s="767"/>
      <c r="VTB29" s="767"/>
      <c r="VTC29" s="767"/>
      <c r="VTD29" s="559"/>
      <c r="VTE29" s="559"/>
      <c r="VTF29" s="560"/>
      <c r="VTG29" s="559"/>
      <c r="VTH29" s="559"/>
      <c r="VTI29" s="559"/>
      <c r="VTJ29" s="560"/>
      <c r="VTK29" s="560"/>
      <c r="VTL29" s="561"/>
      <c r="VTM29" s="560"/>
      <c r="VTN29" s="767"/>
      <c r="VTO29" s="767"/>
      <c r="VTP29" s="767"/>
      <c r="VTQ29" s="767"/>
      <c r="VTR29" s="767"/>
      <c r="VTS29" s="559"/>
      <c r="VTT29" s="559"/>
      <c r="VTU29" s="560"/>
      <c r="VTV29" s="559"/>
      <c r="VTW29" s="559"/>
      <c r="VTX29" s="559"/>
      <c r="VTY29" s="560"/>
      <c r="VTZ29" s="560"/>
      <c r="VUA29" s="561"/>
      <c r="VUB29" s="560"/>
      <c r="VUC29" s="767"/>
      <c r="VUD29" s="767"/>
      <c r="VUE29" s="767"/>
      <c r="VUF29" s="767"/>
      <c r="VUG29" s="767"/>
      <c r="VUH29" s="559"/>
      <c r="VUI29" s="559"/>
      <c r="VUJ29" s="560"/>
      <c r="VUK29" s="559"/>
      <c r="VUL29" s="559"/>
      <c r="VUM29" s="559"/>
      <c r="VUN29" s="560"/>
      <c r="VUO29" s="560"/>
      <c r="VUP29" s="561"/>
      <c r="VUQ29" s="560"/>
      <c r="VUR29" s="767"/>
      <c r="VUS29" s="767"/>
      <c r="VUT29" s="767"/>
      <c r="VUU29" s="767"/>
      <c r="VUV29" s="767"/>
      <c r="VUW29" s="559"/>
      <c r="VUX29" s="559"/>
      <c r="VUY29" s="560"/>
      <c r="VUZ29" s="559"/>
      <c r="VVA29" s="559"/>
      <c r="VVB29" s="559"/>
      <c r="VVC29" s="560"/>
      <c r="VVD29" s="560"/>
      <c r="VVE29" s="561"/>
      <c r="VVF29" s="560"/>
      <c r="VVG29" s="767"/>
      <c r="VVH29" s="767"/>
      <c r="VVI29" s="767"/>
      <c r="VVJ29" s="767"/>
      <c r="VVK29" s="767"/>
      <c r="VVL29" s="559"/>
      <c r="VVM29" s="559"/>
      <c r="VVN29" s="560"/>
      <c r="VVO29" s="559"/>
      <c r="VVP29" s="559"/>
      <c r="VVQ29" s="559"/>
      <c r="VVR29" s="560"/>
      <c r="VVS29" s="560"/>
      <c r="VVT29" s="561"/>
      <c r="VVU29" s="560"/>
      <c r="VVV29" s="767"/>
      <c r="VVW29" s="767"/>
      <c r="VVX29" s="767"/>
      <c r="VVY29" s="767"/>
      <c r="VVZ29" s="767"/>
      <c r="VWA29" s="559"/>
      <c r="VWB29" s="559"/>
      <c r="VWC29" s="560"/>
      <c r="VWD29" s="559"/>
      <c r="VWE29" s="559"/>
      <c r="VWF29" s="559"/>
      <c r="VWG29" s="560"/>
      <c r="VWH29" s="560"/>
      <c r="VWI29" s="561"/>
      <c r="VWJ29" s="560"/>
      <c r="VWK29" s="767"/>
      <c r="VWL29" s="767"/>
      <c r="VWM29" s="767"/>
      <c r="VWN29" s="767"/>
      <c r="VWO29" s="767"/>
      <c r="VWP29" s="559"/>
      <c r="VWQ29" s="559"/>
      <c r="VWR29" s="560"/>
      <c r="VWS29" s="559"/>
      <c r="VWT29" s="559"/>
      <c r="VWU29" s="559"/>
      <c r="VWV29" s="560"/>
      <c r="VWW29" s="560"/>
      <c r="VWX29" s="561"/>
      <c r="VWY29" s="560"/>
      <c r="VWZ29" s="767"/>
      <c r="VXA29" s="767"/>
      <c r="VXB29" s="767"/>
      <c r="VXC29" s="767"/>
      <c r="VXD29" s="767"/>
      <c r="VXE29" s="559"/>
      <c r="VXF29" s="559"/>
      <c r="VXG29" s="560"/>
      <c r="VXH29" s="559"/>
      <c r="VXI29" s="559"/>
      <c r="VXJ29" s="559"/>
      <c r="VXK29" s="560"/>
      <c r="VXL29" s="560"/>
      <c r="VXM29" s="561"/>
      <c r="VXN29" s="560"/>
      <c r="VXO29" s="767"/>
      <c r="VXP29" s="767"/>
      <c r="VXQ29" s="767"/>
      <c r="VXR29" s="767"/>
      <c r="VXS29" s="767"/>
      <c r="VXT29" s="559"/>
      <c r="VXU29" s="559"/>
      <c r="VXV29" s="560"/>
      <c r="VXW29" s="559"/>
      <c r="VXX29" s="559"/>
      <c r="VXY29" s="559"/>
      <c r="VXZ29" s="560"/>
      <c r="VYA29" s="560"/>
      <c r="VYB29" s="561"/>
      <c r="VYC29" s="560"/>
      <c r="VYD29" s="767"/>
      <c r="VYE29" s="767"/>
      <c r="VYF29" s="767"/>
      <c r="VYG29" s="767"/>
      <c r="VYH29" s="767"/>
      <c r="VYI29" s="559"/>
      <c r="VYJ29" s="559"/>
      <c r="VYK29" s="560"/>
      <c r="VYL29" s="559"/>
      <c r="VYM29" s="559"/>
      <c r="VYN29" s="559"/>
      <c r="VYO29" s="560"/>
      <c r="VYP29" s="560"/>
      <c r="VYQ29" s="561"/>
      <c r="VYR29" s="560"/>
      <c r="VYS29" s="767"/>
      <c r="VYT29" s="767"/>
      <c r="VYU29" s="767"/>
      <c r="VYV29" s="767"/>
      <c r="VYW29" s="767"/>
      <c r="VYX29" s="559"/>
      <c r="VYY29" s="559"/>
      <c r="VYZ29" s="560"/>
      <c r="VZA29" s="559"/>
      <c r="VZB29" s="559"/>
      <c r="VZC29" s="559"/>
      <c r="VZD29" s="560"/>
      <c r="VZE29" s="560"/>
      <c r="VZF29" s="561"/>
      <c r="VZG29" s="560"/>
      <c r="VZH29" s="767"/>
      <c r="VZI29" s="767"/>
      <c r="VZJ29" s="767"/>
      <c r="VZK29" s="767"/>
      <c r="VZL29" s="767"/>
      <c r="VZM29" s="559"/>
      <c r="VZN29" s="559"/>
      <c r="VZO29" s="560"/>
      <c r="VZP29" s="559"/>
      <c r="VZQ29" s="559"/>
      <c r="VZR29" s="559"/>
      <c r="VZS29" s="560"/>
      <c r="VZT29" s="560"/>
      <c r="VZU29" s="561"/>
      <c r="VZV29" s="560"/>
      <c r="VZW29" s="767"/>
      <c r="VZX29" s="767"/>
      <c r="VZY29" s="767"/>
      <c r="VZZ29" s="767"/>
      <c r="WAA29" s="767"/>
      <c r="WAB29" s="559"/>
      <c r="WAC29" s="559"/>
      <c r="WAD29" s="560"/>
      <c r="WAE29" s="559"/>
      <c r="WAF29" s="559"/>
      <c r="WAG29" s="559"/>
      <c r="WAH29" s="560"/>
      <c r="WAI29" s="560"/>
      <c r="WAJ29" s="561"/>
      <c r="WAK29" s="560"/>
      <c r="WAL29" s="767"/>
      <c r="WAM29" s="767"/>
      <c r="WAN29" s="767"/>
      <c r="WAO29" s="767"/>
      <c r="WAP29" s="767"/>
      <c r="WAQ29" s="559"/>
      <c r="WAR29" s="559"/>
      <c r="WAS29" s="560"/>
      <c r="WAT29" s="559"/>
      <c r="WAU29" s="559"/>
      <c r="WAV29" s="559"/>
      <c r="WAW29" s="560"/>
      <c r="WAX29" s="560"/>
      <c r="WAY29" s="561"/>
      <c r="WAZ29" s="560"/>
      <c r="WBA29" s="767"/>
      <c r="WBB29" s="767"/>
      <c r="WBC29" s="767"/>
      <c r="WBD29" s="767"/>
      <c r="WBE29" s="767"/>
      <c r="WBF29" s="559"/>
      <c r="WBG29" s="559"/>
      <c r="WBH29" s="560"/>
      <c r="WBI29" s="559"/>
      <c r="WBJ29" s="559"/>
      <c r="WBK29" s="559"/>
      <c r="WBL29" s="560"/>
      <c r="WBM29" s="560"/>
      <c r="WBN29" s="561"/>
      <c r="WBO29" s="560"/>
      <c r="WBP29" s="767"/>
      <c r="WBQ29" s="767"/>
      <c r="WBR29" s="767"/>
      <c r="WBS29" s="767"/>
      <c r="WBT29" s="767"/>
      <c r="WBU29" s="559"/>
      <c r="WBV29" s="559"/>
      <c r="WBW29" s="560"/>
      <c r="WBX29" s="559"/>
      <c r="WBY29" s="559"/>
      <c r="WBZ29" s="559"/>
      <c r="WCA29" s="560"/>
      <c r="WCB29" s="560"/>
      <c r="WCC29" s="561"/>
      <c r="WCD29" s="560"/>
      <c r="WCE29" s="767"/>
      <c r="WCF29" s="767"/>
      <c r="WCG29" s="767"/>
      <c r="WCH29" s="767"/>
      <c r="WCI29" s="767"/>
      <c r="WCJ29" s="559"/>
      <c r="WCK29" s="559"/>
      <c r="WCL29" s="560"/>
      <c r="WCM29" s="559"/>
      <c r="WCN29" s="559"/>
      <c r="WCO29" s="559"/>
      <c r="WCP29" s="560"/>
      <c r="WCQ29" s="560"/>
      <c r="WCR29" s="561"/>
      <c r="WCS29" s="560"/>
      <c r="WCT29" s="767"/>
      <c r="WCU29" s="767"/>
      <c r="WCV29" s="767"/>
      <c r="WCW29" s="767"/>
      <c r="WCX29" s="767"/>
      <c r="WCY29" s="559"/>
      <c r="WCZ29" s="559"/>
      <c r="WDA29" s="560"/>
      <c r="WDB29" s="559"/>
      <c r="WDC29" s="559"/>
      <c r="WDD29" s="559"/>
      <c r="WDE29" s="560"/>
      <c r="WDF29" s="560"/>
      <c r="WDG29" s="561"/>
      <c r="WDH29" s="560"/>
      <c r="WDI29" s="767"/>
      <c r="WDJ29" s="767"/>
      <c r="WDK29" s="767"/>
      <c r="WDL29" s="767"/>
      <c r="WDM29" s="767"/>
      <c r="WDN29" s="559"/>
      <c r="WDO29" s="559"/>
      <c r="WDP29" s="560"/>
      <c r="WDQ29" s="559"/>
      <c r="WDR29" s="559"/>
      <c r="WDS29" s="559"/>
      <c r="WDT29" s="560"/>
      <c r="WDU29" s="560"/>
      <c r="WDV29" s="561"/>
      <c r="WDW29" s="560"/>
      <c r="WDX29" s="767"/>
      <c r="WDY29" s="767"/>
      <c r="WDZ29" s="767"/>
      <c r="WEA29" s="767"/>
      <c r="WEB29" s="767"/>
      <c r="WEC29" s="559"/>
      <c r="WED29" s="559"/>
      <c r="WEE29" s="560"/>
      <c r="WEF29" s="559"/>
      <c r="WEG29" s="559"/>
      <c r="WEH29" s="559"/>
      <c r="WEI29" s="560"/>
      <c r="WEJ29" s="560"/>
      <c r="WEK29" s="561"/>
      <c r="WEL29" s="560"/>
      <c r="WEM29" s="767"/>
      <c r="WEN29" s="767"/>
      <c r="WEO29" s="767"/>
      <c r="WEP29" s="767"/>
      <c r="WEQ29" s="767"/>
      <c r="WER29" s="559"/>
      <c r="WES29" s="559"/>
      <c r="WET29" s="560"/>
      <c r="WEU29" s="559"/>
      <c r="WEV29" s="559"/>
      <c r="WEW29" s="559"/>
      <c r="WEX29" s="560"/>
      <c r="WEY29" s="560"/>
      <c r="WEZ29" s="561"/>
      <c r="WFA29" s="560"/>
      <c r="WFB29" s="767"/>
      <c r="WFC29" s="767"/>
      <c r="WFD29" s="767"/>
      <c r="WFE29" s="767"/>
      <c r="WFF29" s="767"/>
      <c r="WFG29" s="559"/>
      <c r="WFH29" s="559"/>
      <c r="WFI29" s="560"/>
      <c r="WFJ29" s="559"/>
      <c r="WFK29" s="559"/>
      <c r="WFL29" s="559"/>
      <c r="WFM29" s="560"/>
      <c r="WFN29" s="560"/>
      <c r="WFO29" s="561"/>
      <c r="WFP29" s="560"/>
      <c r="WFQ29" s="767"/>
      <c r="WFR29" s="767"/>
      <c r="WFS29" s="767"/>
      <c r="WFT29" s="767"/>
      <c r="WFU29" s="767"/>
      <c r="WFV29" s="559"/>
      <c r="WFW29" s="559"/>
      <c r="WFX29" s="560"/>
      <c r="WFY29" s="559"/>
      <c r="WFZ29" s="559"/>
      <c r="WGA29" s="559"/>
      <c r="WGB29" s="560"/>
      <c r="WGC29" s="560"/>
      <c r="WGD29" s="561"/>
      <c r="WGE29" s="560"/>
      <c r="WGF29" s="767"/>
      <c r="WGG29" s="767"/>
      <c r="WGH29" s="767"/>
      <c r="WGI29" s="767"/>
      <c r="WGJ29" s="767"/>
      <c r="WGK29" s="559"/>
      <c r="WGL29" s="559"/>
      <c r="WGM29" s="560"/>
      <c r="WGN29" s="559"/>
      <c r="WGO29" s="559"/>
      <c r="WGP29" s="559"/>
      <c r="WGQ29" s="560"/>
      <c r="WGR29" s="560"/>
      <c r="WGS29" s="561"/>
      <c r="WGT29" s="560"/>
      <c r="WGU29" s="767"/>
      <c r="WGV29" s="767"/>
      <c r="WGW29" s="767"/>
      <c r="WGX29" s="767"/>
      <c r="WGY29" s="767"/>
      <c r="WGZ29" s="559"/>
      <c r="WHA29" s="559"/>
      <c r="WHB29" s="560"/>
      <c r="WHC29" s="559"/>
      <c r="WHD29" s="559"/>
      <c r="WHE29" s="559"/>
      <c r="WHF29" s="560"/>
      <c r="WHG29" s="560"/>
      <c r="WHH29" s="561"/>
      <c r="WHI29" s="560"/>
      <c r="WHJ29" s="767"/>
      <c r="WHK29" s="767"/>
      <c r="WHL29" s="767"/>
      <c r="WHM29" s="767"/>
      <c r="WHN29" s="767"/>
      <c r="WHO29" s="559"/>
      <c r="WHP29" s="559"/>
      <c r="WHQ29" s="560"/>
      <c r="WHR29" s="559"/>
      <c r="WHS29" s="559"/>
      <c r="WHT29" s="559"/>
      <c r="WHU29" s="560"/>
      <c r="WHV29" s="560"/>
      <c r="WHW29" s="561"/>
      <c r="WHX29" s="560"/>
      <c r="WHY29" s="767"/>
      <c r="WHZ29" s="767"/>
      <c r="WIA29" s="767"/>
      <c r="WIB29" s="767"/>
      <c r="WIC29" s="767"/>
      <c r="WID29" s="559"/>
      <c r="WIE29" s="559"/>
      <c r="WIF29" s="560"/>
      <c r="WIG29" s="559"/>
      <c r="WIH29" s="559"/>
      <c r="WII29" s="559"/>
      <c r="WIJ29" s="560"/>
      <c r="WIK29" s="560"/>
      <c r="WIL29" s="561"/>
      <c r="WIM29" s="560"/>
      <c r="WIN29" s="767"/>
      <c r="WIO29" s="767"/>
      <c r="WIP29" s="767"/>
      <c r="WIQ29" s="767"/>
      <c r="WIR29" s="767"/>
      <c r="WIS29" s="559"/>
      <c r="WIT29" s="559"/>
      <c r="WIU29" s="560"/>
      <c r="WIV29" s="559"/>
      <c r="WIW29" s="559"/>
      <c r="WIX29" s="559"/>
      <c r="WIY29" s="560"/>
      <c r="WIZ29" s="560"/>
      <c r="WJA29" s="561"/>
      <c r="WJB29" s="560"/>
      <c r="WJC29" s="767"/>
      <c r="WJD29" s="767"/>
      <c r="WJE29" s="767"/>
      <c r="WJF29" s="767"/>
      <c r="WJG29" s="767"/>
      <c r="WJH29" s="559"/>
      <c r="WJI29" s="559"/>
      <c r="WJJ29" s="560"/>
      <c r="WJK29" s="559"/>
      <c r="WJL29" s="559"/>
      <c r="WJM29" s="559"/>
      <c r="WJN29" s="560"/>
      <c r="WJO29" s="560"/>
      <c r="WJP29" s="561"/>
      <c r="WJQ29" s="560"/>
      <c r="WJR29" s="767"/>
      <c r="WJS29" s="767"/>
      <c r="WJT29" s="767"/>
      <c r="WJU29" s="767"/>
      <c r="WJV29" s="767"/>
      <c r="WJW29" s="559"/>
      <c r="WJX29" s="559"/>
      <c r="WJY29" s="560"/>
      <c r="WJZ29" s="559"/>
      <c r="WKA29" s="559"/>
      <c r="WKB29" s="559"/>
      <c r="WKC29" s="560"/>
      <c r="WKD29" s="560"/>
      <c r="WKE29" s="561"/>
      <c r="WKF29" s="560"/>
      <c r="WKG29" s="767"/>
      <c r="WKH29" s="767"/>
      <c r="WKI29" s="767"/>
      <c r="WKJ29" s="767"/>
      <c r="WKK29" s="767"/>
      <c r="WKL29" s="559"/>
      <c r="WKM29" s="559"/>
      <c r="WKN29" s="560"/>
      <c r="WKO29" s="559"/>
      <c r="WKP29" s="559"/>
      <c r="WKQ29" s="559"/>
      <c r="WKR29" s="560"/>
      <c r="WKS29" s="560"/>
      <c r="WKT29" s="561"/>
      <c r="WKU29" s="560"/>
      <c r="WKV29" s="767"/>
      <c r="WKW29" s="767"/>
      <c r="WKX29" s="767"/>
      <c r="WKY29" s="767"/>
      <c r="WKZ29" s="767"/>
      <c r="WLA29" s="559"/>
      <c r="WLB29" s="559"/>
      <c r="WLC29" s="560"/>
      <c r="WLD29" s="559"/>
      <c r="WLE29" s="559"/>
      <c r="WLF29" s="559"/>
      <c r="WLG29" s="560"/>
      <c r="WLH29" s="560"/>
      <c r="WLI29" s="561"/>
      <c r="WLJ29" s="560"/>
      <c r="WLK29" s="767"/>
      <c r="WLL29" s="767"/>
      <c r="WLM29" s="767"/>
      <c r="WLN29" s="767"/>
      <c r="WLO29" s="767"/>
      <c r="WLP29" s="559"/>
      <c r="WLQ29" s="559"/>
      <c r="WLR29" s="560"/>
      <c r="WLS29" s="559"/>
      <c r="WLT29" s="559"/>
      <c r="WLU29" s="559"/>
      <c r="WLV29" s="560"/>
      <c r="WLW29" s="560"/>
      <c r="WLX29" s="561"/>
      <c r="WLY29" s="560"/>
      <c r="WLZ29" s="767"/>
      <c r="WMA29" s="767"/>
      <c r="WMB29" s="767"/>
      <c r="WMC29" s="767"/>
      <c r="WMD29" s="767"/>
      <c r="WME29" s="559"/>
      <c r="WMF29" s="559"/>
      <c r="WMG29" s="560"/>
      <c r="WMH29" s="559"/>
      <c r="WMI29" s="559"/>
      <c r="WMJ29" s="559"/>
      <c r="WMK29" s="560"/>
      <c r="WML29" s="560"/>
      <c r="WMM29" s="561"/>
      <c r="WMN29" s="560"/>
      <c r="WMO29" s="767"/>
      <c r="WMP29" s="767"/>
      <c r="WMQ29" s="767"/>
      <c r="WMR29" s="767"/>
      <c r="WMS29" s="767"/>
      <c r="WMT29" s="559"/>
      <c r="WMU29" s="559"/>
      <c r="WMV29" s="560"/>
      <c r="WMW29" s="559"/>
      <c r="WMX29" s="559"/>
      <c r="WMY29" s="559"/>
      <c r="WMZ29" s="560"/>
      <c r="WNA29" s="560"/>
      <c r="WNB29" s="561"/>
      <c r="WNC29" s="560"/>
      <c r="WND29" s="767"/>
      <c r="WNE29" s="767"/>
      <c r="WNF29" s="767"/>
      <c r="WNG29" s="767"/>
      <c r="WNH29" s="767"/>
      <c r="WNI29" s="559"/>
      <c r="WNJ29" s="559"/>
      <c r="WNK29" s="560"/>
      <c r="WNL29" s="559"/>
      <c r="WNM29" s="559"/>
      <c r="WNN29" s="559"/>
      <c r="WNO29" s="560"/>
      <c r="WNP29" s="560"/>
      <c r="WNQ29" s="561"/>
      <c r="WNR29" s="560"/>
      <c r="WNS29" s="767"/>
      <c r="WNT29" s="767"/>
      <c r="WNU29" s="767"/>
      <c r="WNV29" s="767"/>
      <c r="WNW29" s="767"/>
      <c r="WNX29" s="559"/>
      <c r="WNY29" s="559"/>
      <c r="WNZ29" s="560"/>
      <c r="WOA29" s="559"/>
      <c r="WOB29" s="559"/>
      <c r="WOC29" s="559"/>
      <c r="WOD29" s="560"/>
      <c r="WOE29" s="560"/>
      <c r="WOF29" s="561"/>
      <c r="WOG29" s="560"/>
      <c r="WOH29" s="767"/>
      <c r="WOI29" s="767"/>
      <c r="WOJ29" s="767"/>
      <c r="WOK29" s="767"/>
      <c r="WOL29" s="767"/>
      <c r="WOM29" s="559"/>
      <c r="WON29" s="559"/>
      <c r="WOO29" s="560"/>
      <c r="WOP29" s="559"/>
      <c r="WOQ29" s="559"/>
      <c r="WOR29" s="559"/>
      <c r="WOS29" s="560"/>
      <c r="WOT29" s="560"/>
      <c r="WOU29" s="561"/>
      <c r="WOV29" s="560"/>
      <c r="WOW29" s="767"/>
      <c r="WOX29" s="767"/>
      <c r="WOY29" s="767"/>
      <c r="WOZ29" s="767"/>
      <c r="WPA29" s="767"/>
      <c r="WPB29" s="559"/>
      <c r="WPC29" s="559"/>
      <c r="WPD29" s="560"/>
      <c r="WPE29" s="559"/>
      <c r="WPF29" s="559"/>
      <c r="WPG29" s="559"/>
      <c r="WPH29" s="560"/>
      <c r="WPI29" s="560"/>
      <c r="WPJ29" s="561"/>
      <c r="WPK29" s="560"/>
      <c r="WPL29" s="767"/>
      <c r="WPM29" s="767"/>
      <c r="WPN29" s="767"/>
      <c r="WPO29" s="767"/>
      <c r="WPP29" s="767"/>
      <c r="WPQ29" s="559"/>
      <c r="WPR29" s="559"/>
      <c r="WPS29" s="560"/>
      <c r="WPT29" s="559"/>
      <c r="WPU29" s="559"/>
      <c r="WPV29" s="559"/>
      <c r="WPW29" s="560"/>
      <c r="WPX29" s="560"/>
      <c r="WPY29" s="561"/>
      <c r="WPZ29" s="560"/>
      <c r="WQA29" s="767"/>
      <c r="WQB29" s="767"/>
      <c r="WQC29" s="767"/>
      <c r="WQD29" s="767"/>
      <c r="WQE29" s="767"/>
      <c r="WQF29" s="559"/>
      <c r="WQG29" s="559"/>
      <c r="WQH29" s="560"/>
      <c r="WQI29" s="559"/>
      <c r="WQJ29" s="559"/>
      <c r="WQK29" s="559"/>
      <c r="WQL29" s="560"/>
      <c r="WQM29" s="560"/>
      <c r="WQN29" s="561"/>
      <c r="WQO29" s="560"/>
      <c r="WQP29" s="767"/>
      <c r="WQQ29" s="767"/>
      <c r="WQR29" s="767"/>
      <c r="WQS29" s="767"/>
      <c r="WQT29" s="767"/>
      <c r="WQU29" s="559"/>
      <c r="WQV29" s="559"/>
      <c r="WQW29" s="560"/>
      <c r="WQX29" s="559"/>
      <c r="WQY29" s="559"/>
      <c r="WQZ29" s="559"/>
      <c r="WRA29" s="560"/>
      <c r="WRB29" s="560"/>
      <c r="WRC29" s="561"/>
      <c r="WRD29" s="560"/>
      <c r="WRE29" s="767"/>
      <c r="WRF29" s="767"/>
      <c r="WRG29" s="767"/>
      <c r="WRH29" s="767"/>
      <c r="WRI29" s="767"/>
      <c r="WRJ29" s="559"/>
      <c r="WRK29" s="559"/>
      <c r="WRL29" s="560"/>
      <c r="WRM29" s="559"/>
      <c r="WRN29" s="559"/>
      <c r="WRO29" s="559"/>
      <c r="WRP29" s="560"/>
      <c r="WRQ29" s="560"/>
      <c r="WRR29" s="561"/>
      <c r="WRS29" s="560"/>
      <c r="WRT29" s="767"/>
      <c r="WRU29" s="767"/>
      <c r="WRV29" s="767"/>
      <c r="WRW29" s="767"/>
      <c r="WRX29" s="767"/>
      <c r="WRY29" s="559"/>
      <c r="WRZ29" s="559"/>
      <c r="WSA29" s="560"/>
      <c r="WSB29" s="559"/>
      <c r="WSC29" s="559"/>
      <c r="WSD29" s="559"/>
      <c r="WSE29" s="560"/>
      <c r="WSF29" s="560"/>
      <c r="WSG29" s="561"/>
      <c r="WSH29" s="560"/>
      <c r="WSI29" s="767"/>
      <c r="WSJ29" s="767"/>
      <c r="WSK29" s="767"/>
      <c r="WSL29" s="767"/>
      <c r="WSM29" s="767"/>
      <c r="WSN29" s="559"/>
      <c r="WSO29" s="559"/>
      <c r="WSP29" s="560"/>
      <c r="WSQ29" s="559"/>
      <c r="WSR29" s="559"/>
      <c r="WSS29" s="559"/>
      <c r="WST29" s="560"/>
      <c r="WSU29" s="560"/>
      <c r="WSV29" s="561"/>
      <c r="WSW29" s="560"/>
      <c r="WSX29" s="767"/>
      <c r="WSY29" s="767"/>
      <c r="WSZ29" s="767"/>
      <c r="WTA29" s="767"/>
      <c r="WTB29" s="767"/>
      <c r="WTC29" s="559"/>
      <c r="WTD29" s="559"/>
      <c r="WTE29" s="560"/>
      <c r="WTF29" s="559"/>
      <c r="WTG29" s="559"/>
      <c r="WTH29" s="559"/>
      <c r="WTI29" s="560"/>
      <c r="WTJ29" s="560"/>
      <c r="WTK29" s="561"/>
      <c r="WTL29" s="560"/>
      <c r="WTM29" s="767"/>
      <c r="WTN29" s="767"/>
      <c r="WTO29" s="767"/>
      <c r="WTP29" s="767"/>
      <c r="WTQ29" s="767"/>
      <c r="WTR29" s="559"/>
      <c r="WTS29" s="559"/>
      <c r="WTT29" s="560"/>
      <c r="WTU29" s="559"/>
      <c r="WTV29" s="559"/>
      <c r="WTW29" s="559"/>
      <c r="WTX29" s="560"/>
      <c r="WTY29" s="560"/>
      <c r="WTZ29" s="561"/>
      <c r="WUA29" s="560"/>
      <c r="WUB29" s="767"/>
      <c r="WUC29" s="767"/>
      <c r="WUD29" s="767"/>
      <c r="WUE29" s="767"/>
      <c r="WUF29" s="767"/>
      <c r="WUG29" s="559"/>
      <c r="WUH29" s="559"/>
      <c r="WUI29" s="560"/>
      <c r="WUJ29" s="559"/>
      <c r="WUK29" s="559"/>
      <c r="WUL29" s="559"/>
      <c r="WUM29" s="560"/>
      <c r="WUN29" s="560"/>
      <c r="WUO29" s="561"/>
      <c r="WUP29" s="560"/>
      <c r="WUQ29" s="767"/>
      <c r="WUR29" s="767"/>
      <c r="WUS29" s="767"/>
      <c r="WUT29" s="767"/>
      <c r="WUU29" s="767"/>
      <c r="WUV29" s="559"/>
      <c r="WUW29" s="559"/>
      <c r="WUX29" s="560"/>
      <c r="WUY29" s="559"/>
      <c r="WUZ29" s="559"/>
      <c r="WVA29" s="559"/>
      <c r="WVB29" s="560"/>
      <c r="WVC29" s="560"/>
      <c r="WVD29" s="561"/>
      <c r="WVE29" s="560"/>
      <c r="WVF29" s="767"/>
      <c r="WVG29" s="767"/>
      <c r="WVH29" s="767"/>
      <c r="WVI29" s="767"/>
      <c r="WVJ29" s="767"/>
      <c r="WVK29" s="559"/>
      <c r="WVL29" s="559"/>
      <c r="WVM29" s="560"/>
      <c r="WVN29" s="559"/>
      <c r="WVO29" s="559"/>
      <c r="WVP29" s="559"/>
      <c r="WVQ29" s="560"/>
      <c r="WVR29" s="560"/>
      <c r="WVS29" s="561"/>
      <c r="WVT29" s="560"/>
      <c r="WVU29" s="767"/>
      <c r="WVV29" s="767"/>
      <c r="WVW29" s="767"/>
      <c r="WVX29" s="767"/>
      <c r="WVY29" s="767"/>
      <c r="WVZ29" s="559"/>
      <c r="WWA29" s="559"/>
      <c r="WWB29" s="560"/>
      <c r="WWC29" s="559"/>
      <c r="WWD29" s="559"/>
      <c r="WWE29" s="559"/>
      <c r="WWF29" s="560"/>
      <c r="WWG29" s="560"/>
      <c r="WWH29" s="561"/>
      <c r="WWI29" s="560"/>
      <c r="WWJ29" s="767"/>
      <c r="WWK29" s="767"/>
      <c r="WWL29" s="767"/>
      <c r="WWM29" s="767"/>
      <c r="WWN29" s="767"/>
      <c r="WWO29" s="559"/>
      <c r="WWP29" s="559"/>
      <c r="WWQ29" s="560"/>
      <c r="WWR29" s="559"/>
      <c r="WWS29" s="559"/>
      <c r="WWT29" s="559"/>
      <c r="WWU29" s="560"/>
      <c r="WWV29" s="560"/>
      <c r="WWW29" s="561"/>
      <c r="WWX29" s="560"/>
      <c r="WWY29" s="767"/>
      <c r="WWZ29" s="767"/>
      <c r="WXA29" s="767"/>
      <c r="WXB29" s="767"/>
      <c r="WXC29" s="767"/>
      <c r="WXD29" s="559"/>
      <c r="WXE29" s="559"/>
      <c r="WXF29" s="560"/>
      <c r="WXG29" s="559"/>
      <c r="WXH29" s="559"/>
      <c r="WXI29" s="559"/>
      <c r="WXJ29" s="560"/>
      <c r="WXK29" s="560"/>
      <c r="WXL29" s="561"/>
      <c r="WXM29" s="560"/>
      <c r="WXN29" s="767"/>
      <c r="WXO29" s="767"/>
      <c r="WXP29" s="767"/>
      <c r="WXQ29" s="767"/>
      <c r="WXR29" s="767"/>
      <c r="WXS29" s="559"/>
      <c r="WXT29" s="559"/>
      <c r="WXU29" s="560"/>
      <c r="WXV29" s="559"/>
      <c r="WXW29" s="559"/>
      <c r="WXX29" s="559"/>
      <c r="WXY29" s="560"/>
      <c r="WXZ29" s="560"/>
      <c r="WYA29" s="561"/>
      <c r="WYB29" s="560"/>
      <c r="WYC29" s="767"/>
      <c r="WYD29" s="767"/>
      <c r="WYE29" s="767"/>
      <c r="WYF29" s="767"/>
      <c r="WYG29" s="767"/>
      <c r="WYH29" s="559"/>
      <c r="WYI29" s="559"/>
      <c r="WYJ29" s="560"/>
      <c r="WYK29" s="559"/>
      <c r="WYL29" s="559"/>
      <c r="WYM29" s="559"/>
      <c r="WYN29" s="560"/>
      <c r="WYO29" s="560"/>
      <c r="WYP29" s="561"/>
      <c r="WYQ29" s="560"/>
      <c r="WYR29" s="767"/>
      <c r="WYS29" s="767"/>
      <c r="WYT29" s="767"/>
      <c r="WYU29" s="767"/>
      <c r="WYV29" s="767"/>
      <c r="WYW29" s="559"/>
      <c r="WYX29" s="559"/>
      <c r="WYY29" s="560"/>
      <c r="WYZ29" s="559"/>
      <c r="WZA29" s="559"/>
      <c r="WZB29" s="559"/>
      <c r="WZC29" s="560"/>
      <c r="WZD29" s="560"/>
      <c r="WZE29" s="561"/>
      <c r="WZF29" s="560"/>
      <c r="WZG29" s="767"/>
      <c r="WZH29" s="767"/>
      <c r="WZI29" s="767"/>
      <c r="WZJ29" s="767"/>
      <c r="WZK29" s="767"/>
      <c r="WZL29" s="559"/>
      <c r="WZM29" s="559"/>
      <c r="WZN29" s="560"/>
      <c r="WZO29" s="559"/>
      <c r="WZP29" s="559"/>
      <c r="WZQ29" s="559"/>
      <c r="WZR29" s="560"/>
      <c r="WZS29" s="560"/>
      <c r="WZT29" s="561"/>
      <c r="WZU29" s="560"/>
      <c r="WZV29" s="767"/>
      <c r="WZW29" s="767"/>
      <c r="WZX29" s="767"/>
      <c r="WZY29" s="767"/>
      <c r="WZZ29" s="767"/>
      <c r="XAA29" s="559"/>
      <c r="XAB29" s="559"/>
      <c r="XAC29" s="560"/>
      <c r="XAD29" s="559"/>
      <c r="XAE29" s="559"/>
      <c r="XAF29" s="559"/>
      <c r="XAG29" s="560"/>
      <c r="XAH29" s="560"/>
      <c r="XAI29" s="561"/>
      <c r="XAJ29" s="560"/>
      <c r="XAK29" s="767"/>
      <c r="XAL29" s="767"/>
      <c r="XAM29" s="767"/>
      <c r="XAN29" s="767"/>
      <c r="XAO29" s="767"/>
      <c r="XAP29" s="559"/>
      <c r="XAQ29" s="559"/>
      <c r="XAR29" s="560"/>
      <c r="XAS29" s="559"/>
      <c r="XAT29" s="559"/>
      <c r="XAU29" s="559"/>
      <c r="XAV29" s="560"/>
      <c r="XAW29" s="560"/>
      <c r="XAX29" s="561"/>
      <c r="XAY29" s="560"/>
      <c r="XAZ29" s="767"/>
      <c r="XBA29" s="767"/>
      <c r="XBB29" s="767"/>
      <c r="XBC29" s="767"/>
      <c r="XBD29" s="767"/>
      <c r="XBE29" s="559"/>
      <c r="XBF29" s="559"/>
      <c r="XBG29" s="560"/>
      <c r="XBH29" s="559"/>
      <c r="XBI29" s="559"/>
      <c r="XBJ29" s="559"/>
      <c r="XBK29" s="560"/>
      <c r="XBL29" s="560"/>
      <c r="XBM29" s="561"/>
      <c r="XBN29" s="560"/>
      <c r="XBO29" s="767"/>
      <c r="XBP29" s="767"/>
      <c r="XBQ29" s="767"/>
      <c r="XBR29" s="767"/>
      <c r="XBS29" s="767"/>
      <c r="XBT29" s="559"/>
      <c r="XBU29" s="559"/>
      <c r="XBV29" s="560"/>
      <c r="XBW29" s="559"/>
      <c r="XBX29" s="559"/>
      <c r="XBY29" s="559"/>
      <c r="XBZ29" s="560"/>
      <c r="XCA29" s="560"/>
      <c r="XCB29" s="561"/>
      <c r="XCC29" s="560"/>
      <c r="XCD29" s="767"/>
      <c r="XCE29" s="767"/>
      <c r="XCF29" s="767"/>
      <c r="XCG29" s="767"/>
      <c r="XCH29" s="767"/>
      <c r="XCI29" s="559"/>
      <c r="XCJ29" s="559"/>
      <c r="XCK29" s="560"/>
      <c r="XCL29" s="559"/>
      <c r="XCM29" s="559"/>
      <c r="XCN29" s="559"/>
      <c r="XCO29" s="560"/>
      <c r="XCP29" s="560"/>
      <c r="XCQ29" s="561"/>
      <c r="XCR29" s="560"/>
      <c r="XCS29" s="767"/>
      <c r="XCT29" s="767"/>
      <c r="XCU29" s="767"/>
      <c r="XCV29" s="767"/>
      <c r="XCW29" s="767"/>
      <c r="XCX29" s="559"/>
      <c r="XCY29" s="559"/>
      <c r="XCZ29" s="560"/>
      <c r="XDA29" s="559"/>
      <c r="XDB29" s="559"/>
      <c r="XDC29" s="559"/>
      <c r="XDD29" s="560"/>
      <c r="XDE29" s="560"/>
      <c r="XDF29" s="561"/>
      <c r="XDG29" s="560"/>
      <c r="XDH29" s="767"/>
      <c r="XDI29" s="767"/>
      <c r="XDJ29" s="767"/>
      <c r="XDK29" s="767"/>
      <c r="XDL29" s="767"/>
      <c r="XDM29" s="559"/>
      <c r="XDN29" s="559"/>
      <c r="XDO29" s="560"/>
      <c r="XDP29" s="559"/>
      <c r="XDQ29" s="559"/>
      <c r="XDR29" s="559"/>
      <c r="XDS29" s="560"/>
      <c r="XDT29" s="560"/>
      <c r="XDU29" s="561"/>
      <c r="XDV29" s="560"/>
      <c r="XDW29" s="767"/>
      <c r="XDX29" s="767"/>
      <c r="XDY29" s="767"/>
      <c r="XDZ29" s="767"/>
      <c r="XEA29" s="767"/>
      <c r="XEB29" s="559"/>
      <c r="XEC29" s="559"/>
      <c r="XED29" s="560"/>
      <c r="XEE29" s="559"/>
      <c r="XEF29" s="559"/>
      <c r="XEG29" s="559"/>
      <c r="XEH29" s="560"/>
      <c r="XEI29" s="560"/>
      <c r="XEJ29" s="561"/>
      <c r="XEK29" s="560"/>
      <c r="XEL29" s="767"/>
      <c r="XEM29" s="767"/>
      <c r="XEN29" s="767"/>
      <c r="XEO29" s="767"/>
      <c r="XEP29" s="767"/>
      <c r="XEQ29" s="559"/>
      <c r="XER29" s="559"/>
      <c r="XES29" s="560"/>
      <c r="XET29" s="559"/>
      <c r="XEU29" s="559"/>
      <c r="XEV29" s="559"/>
      <c r="XEW29" s="560"/>
      <c r="XEX29" s="560"/>
      <c r="XEY29" s="561"/>
      <c r="XEZ29" s="560"/>
      <c r="XFA29" s="767"/>
      <c r="XFB29" s="767"/>
      <c r="XFC29" s="767"/>
      <c r="XFD29" s="767"/>
    </row>
    <row r="30" spans="1:16384" s="52" customFormat="1" ht="39" customHeight="1">
      <c r="A30" s="248" t="s">
        <v>305</v>
      </c>
      <c r="B30" s="249" t="s">
        <v>306</v>
      </c>
      <c r="C30" s="249" t="s">
        <v>307</v>
      </c>
      <c r="D30" s="250" t="s">
        <v>41</v>
      </c>
      <c r="E30" s="251" t="s">
        <v>2</v>
      </c>
      <c r="F30" s="252" t="s">
        <v>3</v>
      </c>
      <c r="G30" s="252" t="s">
        <v>190</v>
      </c>
      <c r="H30" s="252" t="s">
        <v>308</v>
      </c>
      <c r="I30" s="526" t="s">
        <v>309</v>
      </c>
      <c r="J30" s="526" t="s">
        <v>310</v>
      </c>
      <c r="K30" s="254" t="s">
        <v>311</v>
      </c>
      <c r="L30" s="768" t="s">
        <v>313</v>
      </c>
      <c r="M30" s="768"/>
      <c r="N30" s="255" t="s">
        <v>312</v>
      </c>
      <c r="O30" s="256" t="s">
        <v>315</v>
      </c>
    </row>
    <row r="31" spans="1:16384" s="52" customFormat="1" ht="37.5" customHeight="1">
      <c r="A31" s="769" t="str">
        <f>'Financial Plan 1397'!A32:B32</f>
        <v>د: بخش حفظ و مراقبت ساحات سال های قبل</v>
      </c>
      <c r="B31" s="769"/>
      <c r="C31" s="769"/>
      <c r="D31" s="769"/>
      <c r="E31" s="266"/>
      <c r="F31" s="267"/>
      <c r="G31" s="267"/>
      <c r="H31" s="267"/>
      <c r="I31" s="268"/>
      <c r="J31" s="268"/>
      <c r="K31" s="268"/>
      <c r="L31" s="267" t="s">
        <v>255</v>
      </c>
      <c r="M31" s="258" t="s">
        <v>314</v>
      </c>
      <c r="N31" s="259"/>
      <c r="O31" s="258"/>
    </row>
    <row r="32" spans="1:16384" s="52" customFormat="1" ht="19.5" customHeight="1">
      <c r="A32" s="770" t="s">
        <v>321</v>
      </c>
      <c r="B32" s="770" t="s">
        <v>318</v>
      </c>
      <c r="C32" s="770" t="s">
        <v>322</v>
      </c>
      <c r="D32" s="554" t="str">
        <f>'Financial Plan 1397'!A34</f>
        <v>تعداد نهال های غرس شده و نهال بذر مستقیم سال های 1395 الی 1397</v>
      </c>
      <c r="E32" s="285" t="str">
        <f>'Financial Plan 1397'!C34</f>
        <v>اصله</v>
      </c>
      <c r="F32" s="285">
        <f>'Financial Plan 1397'!D34</f>
        <v>765000</v>
      </c>
      <c r="G32" s="286">
        <f>'Financial Plan 1397'!F34</f>
        <v>0</v>
      </c>
      <c r="H32" s="286">
        <f>'Financial Plan 1397'!H34</f>
        <v>0</v>
      </c>
      <c r="I32" s="287"/>
      <c r="J32" s="287"/>
      <c r="K32" s="281"/>
      <c r="L32" s="281"/>
      <c r="M32" s="288">
        <f t="shared" ref="M32:M40" si="4">H32/400</f>
        <v>0</v>
      </c>
      <c r="N32" s="289">
        <f t="shared" ref="N32:N40" si="5">M32*7</f>
        <v>0</v>
      </c>
      <c r="O32" s="290"/>
    </row>
    <row r="33" spans="1:16384" s="52" customFormat="1" ht="19.5" customHeight="1">
      <c r="A33" s="770"/>
      <c r="B33" s="770"/>
      <c r="C33" s="770"/>
      <c r="D33" s="554" t="str">
        <f>'Financial Plan 1397'!B35</f>
        <v xml:space="preserve">کارگر حفظ و مراقبت شبکه آبیاری، ساحه سبز و تاسیسات پروژه </v>
      </c>
      <c r="E33" s="285" t="str">
        <f>'Financial Plan 1397'!C35</f>
        <v>روز کاری</v>
      </c>
      <c r="F33" s="285">
        <f>'Financial Plan 1397'!D35</f>
        <v>187704</v>
      </c>
      <c r="G33" s="286">
        <f>'Financial Plan 1397'!F35</f>
        <v>400</v>
      </c>
      <c r="H33" s="286">
        <f>'Financial Plan 1397'!H35</f>
        <v>1372800</v>
      </c>
      <c r="I33" s="287">
        <v>43151</v>
      </c>
      <c r="J33" s="287">
        <v>43344</v>
      </c>
      <c r="K33" s="281" t="s">
        <v>320</v>
      </c>
      <c r="L33" s="281">
        <v>9</v>
      </c>
      <c r="M33" s="288">
        <f t="shared" si="4"/>
        <v>3432</v>
      </c>
      <c r="N33" s="289">
        <f t="shared" si="5"/>
        <v>24024</v>
      </c>
      <c r="O33" s="290"/>
    </row>
    <row r="34" spans="1:16384" s="52" customFormat="1" ht="19.5" customHeight="1">
      <c r="A34" s="770"/>
      <c r="B34" s="770"/>
      <c r="C34" s="770"/>
      <c r="D34" s="554" t="str">
        <f>'Financial Plan 1397'!B36</f>
        <v>آبیاری نهال های غرس شده و نهال های بذر مستقیم سال های 1395 الی 1397</v>
      </c>
      <c r="E34" s="285" t="str">
        <f>'Financial Plan 1397'!C36</f>
        <v>مرتبه</v>
      </c>
      <c r="F34" s="285">
        <f>'Financial Plan 1397'!D36</f>
        <v>11325000</v>
      </c>
      <c r="G34" s="286">
        <f>'Financial Plan 1397'!F36</f>
        <v>1.6</v>
      </c>
      <c r="H34" s="286">
        <f>'Financial Plan 1397'!H36</f>
        <v>18120000</v>
      </c>
      <c r="I34" s="287">
        <v>43151</v>
      </c>
      <c r="J34" s="287">
        <v>43344</v>
      </c>
      <c r="K34" s="281" t="s">
        <v>320</v>
      </c>
      <c r="L34" s="281">
        <v>9</v>
      </c>
      <c r="M34" s="288">
        <f t="shared" si="4"/>
        <v>45300</v>
      </c>
      <c r="N34" s="289">
        <f t="shared" si="5"/>
        <v>317100</v>
      </c>
      <c r="O34" s="290"/>
    </row>
    <row r="35" spans="1:16384" s="52" customFormat="1" ht="19.5" customHeight="1">
      <c r="A35" s="770"/>
      <c r="B35" s="770"/>
      <c r="C35" s="770"/>
      <c r="D35" s="554" t="str">
        <f>'Financial Plan 1397'!B37</f>
        <v xml:space="preserve">آبیاری نهال ها توسط تانکر های وزارت زراعت </v>
      </c>
      <c r="E35" s="285" t="str">
        <f>'Financial Plan 1397'!C37</f>
        <v>مرتبه</v>
      </c>
      <c r="F35" s="285">
        <f>'Financial Plan 1397'!D37</f>
        <v>150000</v>
      </c>
      <c r="G35" s="286">
        <f>'Financial Plan 1397'!F37</f>
        <v>5.7142857142857144</v>
      </c>
      <c r="H35" s="286">
        <f>'Financial Plan 1397'!H37</f>
        <v>857142.85714285716</v>
      </c>
      <c r="I35" s="287">
        <v>43151</v>
      </c>
      <c r="J35" s="287">
        <v>43344</v>
      </c>
      <c r="K35" s="281" t="s">
        <v>320</v>
      </c>
      <c r="L35" s="281">
        <v>9</v>
      </c>
      <c r="M35" s="288">
        <f t="shared" si="4"/>
        <v>2142.8571428571431</v>
      </c>
      <c r="N35" s="289">
        <f t="shared" si="5"/>
        <v>15000.000000000002</v>
      </c>
      <c r="O35" s="290"/>
    </row>
    <row r="36" spans="1:16384" s="52" customFormat="1" ht="19.5" customHeight="1">
      <c r="A36" s="770"/>
      <c r="B36" s="770"/>
      <c r="C36" s="770"/>
      <c r="D36" s="554" t="str">
        <f>'Financial Plan 1397'!B38</f>
        <v>چیکدم</v>
      </c>
      <c r="E36" s="285" t="str">
        <f>'Financial Plan 1397'!C38</f>
        <v>مترمکعب</v>
      </c>
      <c r="F36" s="285">
        <f>'Financial Plan 1397'!D38</f>
        <v>100</v>
      </c>
      <c r="G36" s="286">
        <f>'Financial Plan 1397'!F38</f>
        <v>400</v>
      </c>
      <c r="H36" s="286">
        <f>'Financial Plan 1397'!H38</f>
        <v>40000</v>
      </c>
      <c r="I36" s="287">
        <v>43151</v>
      </c>
      <c r="J36" s="287">
        <v>43344</v>
      </c>
      <c r="K36" s="281" t="s">
        <v>320</v>
      </c>
      <c r="L36" s="281">
        <v>9</v>
      </c>
      <c r="M36" s="288">
        <f t="shared" si="4"/>
        <v>100</v>
      </c>
      <c r="N36" s="289">
        <f t="shared" si="5"/>
        <v>700</v>
      </c>
      <c r="O36" s="290"/>
    </row>
    <row r="37" spans="1:16384" s="52" customFormat="1" ht="19.5" customHeight="1">
      <c r="A37" s="770"/>
      <c r="B37" s="770"/>
      <c r="C37" s="770"/>
      <c r="D37" s="554" t="str">
        <f>'Financial Plan 1397'!B39</f>
        <v>ملچ اطراف نهال ها</v>
      </c>
      <c r="E37" s="285" t="str">
        <f>'Financial Plan 1397'!C39</f>
        <v>اصله</v>
      </c>
      <c r="F37" s="285">
        <f>'Financial Plan 1397'!D39</f>
        <v>565000</v>
      </c>
      <c r="G37" s="286">
        <f>'Financial Plan 1397'!F39</f>
        <v>1</v>
      </c>
      <c r="H37" s="286">
        <f>'Financial Plan 1397'!H39</f>
        <v>565000</v>
      </c>
      <c r="I37" s="287">
        <v>43151</v>
      </c>
      <c r="J37" s="287">
        <v>43344</v>
      </c>
      <c r="K37" s="281" t="s">
        <v>320</v>
      </c>
      <c r="L37" s="281">
        <v>9</v>
      </c>
      <c r="M37" s="288">
        <f t="shared" si="4"/>
        <v>1412.5</v>
      </c>
      <c r="N37" s="289">
        <f t="shared" si="5"/>
        <v>9887.5</v>
      </c>
      <c r="O37" s="290"/>
    </row>
    <row r="38" spans="1:16384" s="58" customFormat="1" ht="21.75" customHeight="1">
      <c r="A38" s="770"/>
      <c r="B38" s="770"/>
      <c r="C38" s="770"/>
      <c r="D38" s="554" t="str">
        <f>'Financial Plan 1397'!B40</f>
        <v>ایجاد قوریه موقت</v>
      </c>
      <c r="E38" s="285" t="str">
        <f>'Financial Plan 1397'!C40</f>
        <v>جریب</v>
      </c>
      <c r="F38" s="285">
        <f>'Financial Plan 1397'!D40</f>
        <v>13</v>
      </c>
      <c r="G38" s="286">
        <f>'Financial Plan 1397'!F40</f>
        <v>26400</v>
      </c>
      <c r="H38" s="286">
        <f>'Financial Plan 1397'!H40</f>
        <v>1161600</v>
      </c>
      <c r="I38" s="287">
        <v>43151</v>
      </c>
      <c r="J38" s="287">
        <v>43344</v>
      </c>
      <c r="K38" s="281" t="s">
        <v>320</v>
      </c>
      <c r="L38" s="281">
        <v>9</v>
      </c>
      <c r="M38" s="288">
        <f t="shared" si="4"/>
        <v>2904</v>
      </c>
      <c r="N38" s="289">
        <f t="shared" si="5"/>
        <v>20328</v>
      </c>
      <c r="O38" s="291"/>
    </row>
    <row r="39" spans="1:16384" s="58" customFormat="1" ht="33" customHeight="1">
      <c r="A39" s="770"/>
      <c r="B39" s="770"/>
      <c r="C39" s="770"/>
      <c r="D39" s="554" t="str">
        <f>'Financial Plan 1397'!B41</f>
        <v>ناغه گیری نهال های خشک شده توسط نهال تولید شده در خریطه های پلاستکی در ساحه آبریزه</v>
      </c>
      <c r="E39" s="285" t="str">
        <f>'Financial Plan 1397'!C41</f>
        <v>اصله</v>
      </c>
      <c r="F39" s="285">
        <f>'Financial Plan 1397'!D41</f>
        <v>37750</v>
      </c>
      <c r="G39" s="286">
        <f>'Financial Plan 1397'!F41</f>
        <v>8</v>
      </c>
      <c r="H39" s="286">
        <f>'Financial Plan 1397'!H41</f>
        <v>302000</v>
      </c>
      <c r="I39" s="287">
        <v>43151</v>
      </c>
      <c r="J39" s="287">
        <v>43344</v>
      </c>
      <c r="K39" s="281" t="s">
        <v>320</v>
      </c>
      <c r="L39" s="281">
        <v>9</v>
      </c>
      <c r="M39" s="288">
        <f t="shared" si="4"/>
        <v>755</v>
      </c>
      <c r="N39" s="289">
        <f t="shared" si="5"/>
        <v>5285</v>
      </c>
      <c r="O39" s="291"/>
    </row>
    <row r="40" spans="1:16384" s="58" customFormat="1" ht="21.75" customHeight="1">
      <c r="A40" s="770"/>
      <c r="B40" s="770"/>
      <c r="C40" s="770"/>
      <c r="D40" s="554" t="str">
        <f>'Financial Plan 1397'!B42</f>
        <v>آبیاری نهال ناغه گیریه شده در خزان سال یک مرتبه</v>
      </c>
      <c r="E40" s="285" t="str">
        <f>'Financial Plan 1397'!C42</f>
        <v>اصله</v>
      </c>
      <c r="F40" s="285">
        <f>'Financial Plan 1397'!D42</f>
        <v>37750</v>
      </c>
      <c r="G40" s="286">
        <f>'Financial Plan 1397'!F42</f>
        <v>1.6</v>
      </c>
      <c r="H40" s="286">
        <f>'Financial Plan 1397'!H42</f>
        <v>60400</v>
      </c>
      <c r="I40" s="287">
        <v>43151</v>
      </c>
      <c r="J40" s="287">
        <v>43344</v>
      </c>
      <c r="K40" s="281" t="s">
        <v>320</v>
      </c>
      <c r="L40" s="281">
        <v>9</v>
      </c>
      <c r="M40" s="288">
        <f t="shared" si="4"/>
        <v>151</v>
      </c>
      <c r="N40" s="289">
        <f t="shared" si="5"/>
        <v>1057</v>
      </c>
      <c r="O40" s="292"/>
    </row>
    <row r="41" spans="1:16384" s="29" customFormat="1" ht="29.25" customHeight="1">
      <c r="A41" s="767" t="str">
        <f>'Financial Plan 1397'!A43:B43</f>
        <v>مصارف بخش حفظ و مراقبت ساحات سال های قبل</v>
      </c>
      <c r="B41" s="767"/>
      <c r="C41" s="767"/>
      <c r="D41" s="767"/>
      <c r="E41" s="767"/>
      <c r="F41" s="559"/>
      <c r="G41" s="559"/>
      <c r="H41" s="560">
        <f>SUM(H32:H40)</f>
        <v>22478942.857142858</v>
      </c>
      <c r="I41" s="559"/>
      <c r="J41" s="559"/>
      <c r="K41" s="559"/>
      <c r="L41" s="560">
        <f>SUM(L31:L40)</f>
        <v>72</v>
      </c>
      <c r="M41" s="560">
        <f>SUM(M32:M40)</f>
        <v>56197.357142857145</v>
      </c>
      <c r="N41" s="561">
        <f>SUM(N32:N40)</f>
        <v>393381.5</v>
      </c>
      <c r="O41" s="560">
        <f>SUM(O37:O40)</f>
        <v>0</v>
      </c>
      <c r="P41" s="767"/>
      <c r="Q41" s="767"/>
      <c r="R41" s="767"/>
      <c r="S41" s="767"/>
      <c r="T41" s="767"/>
      <c r="U41" s="559"/>
      <c r="V41" s="559"/>
      <c r="W41" s="560"/>
      <c r="X41" s="559"/>
      <c r="Y41" s="559"/>
      <c r="Z41" s="559"/>
      <c r="AA41" s="560"/>
      <c r="AB41" s="560"/>
      <c r="AC41" s="561"/>
      <c r="AD41" s="560"/>
      <c r="AE41" s="767"/>
      <c r="AF41" s="767"/>
      <c r="AG41" s="767"/>
      <c r="AH41" s="767"/>
      <c r="AI41" s="767"/>
      <c r="AJ41" s="559"/>
      <c r="AK41" s="559"/>
      <c r="AL41" s="560"/>
      <c r="AM41" s="559"/>
      <c r="AN41" s="559"/>
      <c r="AO41" s="559"/>
      <c r="AP41" s="560"/>
      <c r="AQ41" s="560"/>
      <c r="AR41" s="561"/>
      <c r="AS41" s="560"/>
      <c r="AT41" s="767"/>
      <c r="AU41" s="767"/>
      <c r="AV41" s="767"/>
      <c r="AW41" s="767"/>
      <c r="AX41" s="767"/>
      <c r="AY41" s="559"/>
      <c r="AZ41" s="559"/>
      <c r="BA41" s="560"/>
      <c r="BB41" s="559"/>
      <c r="BC41" s="559"/>
      <c r="BD41" s="559"/>
      <c r="BE41" s="560"/>
      <c r="BF41" s="560"/>
      <c r="BG41" s="561"/>
      <c r="BH41" s="560"/>
      <c r="BI41" s="767"/>
      <c r="BJ41" s="767"/>
      <c r="BK41" s="767"/>
      <c r="BL41" s="767"/>
      <c r="BM41" s="767"/>
      <c r="BN41" s="559"/>
      <c r="BO41" s="559"/>
      <c r="BP41" s="560"/>
      <c r="BQ41" s="559"/>
      <c r="BR41" s="559"/>
      <c r="BS41" s="559"/>
      <c r="BT41" s="560"/>
      <c r="BU41" s="560"/>
      <c r="BV41" s="561"/>
      <c r="BW41" s="560"/>
      <c r="BX41" s="767"/>
      <c r="BY41" s="767"/>
      <c r="BZ41" s="767"/>
      <c r="CA41" s="767"/>
      <c r="CB41" s="767"/>
      <c r="CC41" s="559"/>
      <c r="CD41" s="559"/>
      <c r="CE41" s="560"/>
      <c r="CF41" s="559"/>
      <c r="CG41" s="559"/>
      <c r="CH41" s="559"/>
      <c r="CI41" s="560"/>
      <c r="CJ41" s="560"/>
      <c r="CK41" s="561"/>
      <c r="CL41" s="560"/>
      <c r="CM41" s="767"/>
      <c r="CN41" s="767"/>
      <c r="CO41" s="767"/>
      <c r="CP41" s="767"/>
      <c r="CQ41" s="767"/>
      <c r="CR41" s="559"/>
      <c r="CS41" s="559"/>
      <c r="CT41" s="560"/>
      <c r="CU41" s="559"/>
      <c r="CV41" s="559"/>
      <c r="CW41" s="559"/>
      <c r="CX41" s="560"/>
      <c r="CY41" s="560"/>
      <c r="CZ41" s="561"/>
      <c r="DA41" s="560"/>
      <c r="DB41" s="767"/>
      <c r="DC41" s="767"/>
      <c r="DD41" s="767"/>
      <c r="DE41" s="767"/>
      <c r="DF41" s="767"/>
      <c r="DG41" s="559"/>
      <c r="DH41" s="559"/>
      <c r="DI41" s="560"/>
      <c r="DJ41" s="559"/>
      <c r="DK41" s="559"/>
      <c r="DL41" s="559"/>
      <c r="DM41" s="560"/>
      <c r="DN41" s="560"/>
      <c r="DO41" s="561"/>
      <c r="DP41" s="560"/>
      <c r="DQ41" s="767"/>
      <c r="DR41" s="767"/>
      <c r="DS41" s="767"/>
      <c r="DT41" s="767"/>
      <c r="DU41" s="767"/>
      <c r="DV41" s="559"/>
      <c r="DW41" s="559"/>
      <c r="DX41" s="560"/>
      <c r="DY41" s="559"/>
      <c r="DZ41" s="559"/>
      <c r="EA41" s="559"/>
      <c r="EB41" s="560"/>
      <c r="EC41" s="560"/>
      <c r="ED41" s="561"/>
      <c r="EE41" s="560"/>
      <c r="EF41" s="767"/>
      <c r="EG41" s="767"/>
      <c r="EH41" s="767"/>
      <c r="EI41" s="767"/>
      <c r="EJ41" s="767"/>
      <c r="EK41" s="559"/>
      <c r="EL41" s="559"/>
      <c r="EM41" s="560"/>
      <c r="EN41" s="559"/>
      <c r="EO41" s="559"/>
      <c r="EP41" s="559"/>
      <c r="EQ41" s="560"/>
      <c r="ER41" s="560"/>
      <c r="ES41" s="561"/>
      <c r="ET41" s="560"/>
      <c r="EU41" s="767"/>
      <c r="EV41" s="767"/>
      <c r="EW41" s="767"/>
      <c r="EX41" s="767"/>
      <c r="EY41" s="767"/>
      <c r="EZ41" s="559"/>
      <c r="FA41" s="559"/>
      <c r="FB41" s="560"/>
      <c r="FC41" s="559"/>
      <c r="FD41" s="559"/>
      <c r="FE41" s="559"/>
      <c r="FF41" s="560"/>
      <c r="FG41" s="560"/>
      <c r="FH41" s="561"/>
      <c r="FI41" s="560"/>
      <c r="FJ41" s="767"/>
      <c r="FK41" s="767"/>
      <c r="FL41" s="767"/>
      <c r="FM41" s="767"/>
      <c r="FN41" s="767"/>
      <c r="FO41" s="559"/>
      <c r="FP41" s="559"/>
      <c r="FQ41" s="560"/>
      <c r="FR41" s="559"/>
      <c r="FS41" s="559"/>
      <c r="FT41" s="559"/>
      <c r="FU41" s="560"/>
      <c r="FV41" s="560"/>
      <c r="FW41" s="561"/>
      <c r="FX41" s="560"/>
      <c r="FY41" s="767"/>
      <c r="FZ41" s="767"/>
      <c r="GA41" s="767"/>
      <c r="GB41" s="767"/>
      <c r="GC41" s="767"/>
      <c r="GD41" s="559"/>
      <c r="GE41" s="559"/>
      <c r="GF41" s="560"/>
      <c r="GG41" s="559"/>
      <c r="GH41" s="559"/>
      <c r="GI41" s="559"/>
      <c r="GJ41" s="560"/>
      <c r="GK41" s="560"/>
      <c r="GL41" s="561"/>
      <c r="GM41" s="560"/>
      <c r="GN41" s="767"/>
      <c r="GO41" s="767"/>
      <c r="GP41" s="767"/>
      <c r="GQ41" s="767"/>
      <c r="GR41" s="767"/>
      <c r="GS41" s="559"/>
      <c r="GT41" s="559"/>
      <c r="GU41" s="560"/>
      <c r="GV41" s="559"/>
      <c r="GW41" s="559"/>
      <c r="GX41" s="559"/>
      <c r="GY41" s="560"/>
      <c r="GZ41" s="560"/>
      <c r="HA41" s="561"/>
      <c r="HB41" s="560"/>
      <c r="HC41" s="767"/>
      <c r="HD41" s="767"/>
      <c r="HE41" s="767"/>
      <c r="HF41" s="767"/>
      <c r="HG41" s="767"/>
      <c r="HH41" s="559"/>
      <c r="HI41" s="559"/>
      <c r="HJ41" s="560"/>
      <c r="HK41" s="559"/>
      <c r="HL41" s="559"/>
      <c r="HM41" s="559"/>
      <c r="HN41" s="560"/>
      <c r="HO41" s="560"/>
      <c r="HP41" s="561"/>
      <c r="HQ41" s="560"/>
      <c r="HR41" s="767"/>
      <c r="HS41" s="767"/>
      <c r="HT41" s="767"/>
      <c r="HU41" s="767"/>
      <c r="HV41" s="767"/>
      <c r="HW41" s="559"/>
      <c r="HX41" s="559"/>
      <c r="HY41" s="560"/>
      <c r="HZ41" s="559"/>
      <c r="IA41" s="559"/>
      <c r="IB41" s="559"/>
      <c r="IC41" s="560"/>
      <c r="ID41" s="560"/>
      <c r="IE41" s="561"/>
      <c r="IF41" s="560"/>
      <c r="IG41" s="767"/>
      <c r="IH41" s="767"/>
      <c r="II41" s="767"/>
      <c r="IJ41" s="767"/>
      <c r="IK41" s="767"/>
      <c r="IL41" s="559"/>
      <c r="IM41" s="559"/>
      <c r="IN41" s="560"/>
      <c r="IO41" s="559"/>
      <c r="IP41" s="559"/>
      <c r="IQ41" s="559"/>
      <c r="IR41" s="560"/>
      <c r="IS41" s="560"/>
      <c r="IT41" s="561"/>
      <c r="IU41" s="560"/>
      <c r="IV41" s="767"/>
      <c r="IW41" s="767"/>
      <c r="IX41" s="767"/>
      <c r="IY41" s="767"/>
      <c r="IZ41" s="767"/>
      <c r="JA41" s="559"/>
      <c r="JB41" s="559"/>
      <c r="JC41" s="560"/>
      <c r="JD41" s="559"/>
      <c r="JE41" s="559"/>
      <c r="JF41" s="559"/>
      <c r="JG41" s="560"/>
      <c r="JH41" s="560"/>
      <c r="JI41" s="561"/>
      <c r="JJ41" s="560"/>
      <c r="JK41" s="767"/>
      <c r="JL41" s="767"/>
      <c r="JM41" s="767"/>
      <c r="JN41" s="767"/>
      <c r="JO41" s="767"/>
      <c r="JP41" s="559"/>
      <c r="JQ41" s="559"/>
      <c r="JR41" s="560"/>
      <c r="JS41" s="559"/>
      <c r="JT41" s="559"/>
      <c r="JU41" s="559"/>
      <c r="JV41" s="560"/>
      <c r="JW41" s="560"/>
      <c r="JX41" s="561"/>
      <c r="JY41" s="560"/>
      <c r="JZ41" s="767"/>
      <c r="KA41" s="767"/>
      <c r="KB41" s="767"/>
      <c r="KC41" s="767"/>
      <c r="KD41" s="767"/>
      <c r="KE41" s="559"/>
      <c r="KF41" s="559"/>
      <c r="KG41" s="560"/>
      <c r="KH41" s="559"/>
      <c r="KI41" s="559"/>
      <c r="KJ41" s="559"/>
      <c r="KK41" s="560"/>
      <c r="KL41" s="560"/>
      <c r="KM41" s="561"/>
      <c r="KN41" s="560"/>
      <c r="KO41" s="767"/>
      <c r="KP41" s="767"/>
      <c r="KQ41" s="767"/>
      <c r="KR41" s="767"/>
      <c r="KS41" s="767"/>
      <c r="KT41" s="559"/>
      <c r="KU41" s="559"/>
      <c r="KV41" s="560"/>
      <c r="KW41" s="559"/>
      <c r="KX41" s="559"/>
      <c r="KY41" s="559"/>
      <c r="KZ41" s="560"/>
      <c r="LA41" s="560"/>
      <c r="LB41" s="561"/>
      <c r="LC41" s="560"/>
      <c r="LD41" s="767"/>
      <c r="LE41" s="767"/>
      <c r="LF41" s="767"/>
      <c r="LG41" s="767"/>
      <c r="LH41" s="767"/>
      <c r="LI41" s="559"/>
      <c r="LJ41" s="559"/>
      <c r="LK41" s="560"/>
      <c r="LL41" s="559"/>
      <c r="LM41" s="559"/>
      <c r="LN41" s="559"/>
      <c r="LO41" s="560"/>
      <c r="LP41" s="560"/>
      <c r="LQ41" s="561"/>
      <c r="LR41" s="560"/>
      <c r="LS41" s="767"/>
      <c r="LT41" s="767"/>
      <c r="LU41" s="767"/>
      <c r="LV41" s="767"/>
      <c r="LW41" s="767"/>
      <c r="LX41" s="559"/>
      <c r="LY41" s="559"/>
      <c r="LZ41" s="560"/>
      <c r="MA41" s="559"/>
      <c r="MB41" s="559"/>
      <c r="MC41" s="559"/>
      <c r="MD41" s="560"/>
      <c r="ME41" s="560"/>
      <c r="MF41" s="561"/>
      <c r="MG41" s="560"/>
      <c r="MH41" s="767"/>
      <c r="MI41" s="767"/>
      <c r="MJ41" s="767"/>
      <c r="MK41" s="767"/>
      <c r="ML41" s="767"/>
      <c r="MM41" s="559"/>
      <c r="MN41" s="559"/>
      <c r="MO41" s="560"/>
      <c r="MP41" s="559"/>
      <c r="MQ41" s="559"/>
      <c r="MR41" s="559"/>
      <c r="MS41" s="560"/>
      <c r="MT41" s="560"/>
      <c r="MU41" s="561"/>
      <c r="MV41" s="560"/>
      <c r="MW41" s="767"/>
      <c r="MX41" s="767"/>
      <c r="MY41" s="767"/>
      <c r="MZ41" s="767"/>
      <c r="NA41" s="767"/>
      <c r="NB41" s="559"/>
      <c r="NC41" s="559"/>
      <c r="ND41" s="560"/>
      <c r="NE41" s="559"/>
      <c r="NF41" s="559"/>
      <c r="NG41" s="559"/>
      <c r="NH41" s="560"/>
      <c r="NI41" s="560"/>
      <c r="NJ41" s="561"/>
      <c r="NK41" s="560"/>
      <c r="NL41" s="767"/>
      <c r="NM41" s="767"/>
      <c r="NN41" s="767"/>
      <c r="NO41" s="767"/>
      <c r="NP41" s="767"/>
      <c r="NQ41" s="559"/>
      <c r="NR41" s="559"/>
      <c r="NS41" s="560"/>
      <c r="NT41" s="559"/>
      <c r="NU41" s="559"/>
      <c r="NV41" s="559"/>
      <c r="NW41" s="560"/>
      <c r="NX41" s="560"/>
      <c r="NY41" s="561"/>
      <c r="NZ41" s="560"/>
      <c r="OA41" s="767"/>
      <c r="OB41" s="767"/>
      <c r="OC41" s="767"/>
      <c r="OD41" s="767"/>
      <c r="OE41" s="767"/>
      <c r="OF41" s="559"/>
      <c r="OG41" s="559"/>
      <c r="OH41" s="560"/>
      <c r="OI41" s="559"/>
      <c r="OJ41" s="559"/>
      <c r="OK41" s="559"/>
      <c r="OL41" s="560"/>
      <c r="OM41" s="560"/>
      <c r="ON41" s="561"/>
      <c r="OO41" s="560"/>
      <c r="OP41" s="767"/>
      <c r="OQ41" s="767"/>
      <c r="OR41" s="767"/>
      <c r="OS41" s="767"/>
      <c r="OT41" s="767"/>
      <c r="OU41" s="559"/>
      <c r="OV41" s="559"/>
      <c r="OW41" s="560"/>
      <c r="OX41" s="559"/>
      <c r="OY41" s="559"/>
      <c r="OZ41" s="559"/>
      <c r="PA41" s="560"/>
      <c r="PB41" s="560"/>
      <c r="PC41" s="561"/>
      <c r="PD41" s="560"/>
      <c r="PE41" s="767"/>
      <c r="PF41" s="767"/>
      <c r="PG41" s="767"/>
      <c r="PH41" s="767"/>
      <c r="PI41" s="767"/>
      <c r="PJ41" s="559"/>
      <c r="PK41" s="559"/>
      <c r="PL41" s="560"/>
      <c r="PM41" s="559"/>
      <c r="PN41" s="559"/>
      <c r="PO41" s="559"/>
      <c r="PP41" s="560"/>
      <c r="PQ41" s="560"/>
      <c r="PR41" s="561"/>
      <c r="PS41" s="560"/>
      <c r="PT41" s="767"/>
      <c r="PU41" s="767"/>
      <c r="PV41" s="767"/>
      <c r="PW41" s="767"/>
      <c r="PX41" s="767"/>
      <c r="PY41" s="559"/>
      <c r="PZ41" s="559"/>
      <c r="QA41" s="560"/>
      <c r="QB41" s="559"/>
      <c r="QC41" s="559"/>
      <c r="QD41" s="559"/>
      <c r="QE41" s="560"/>
      <c r="QF41" s="560"/>
      <c r="QG41" s="561"/>
      <c r="QH41" s="560"/>
      <c r="QI41" s="767"/>
      <c r="QJ41" s="767"/>
      <c r="QK41" s="767"/>
      <c r="QL41" s="767"/>
      <c r="QM41" s="767"/>
      <c r="QN41" s="559"/>
      <c r="QO41" s="559"/>
      <c r="QP41" s="560"/>
      <c r="QQ41" s="559"/>
      <c r="QR41" s="559"/>
      <c r="QS41" s="559"/>
      <c r="QT41" s="560"/>
      <c r="QU41" s="560"/>
      <c r="QV41" s="561"/>
      <c r="QW41" s="560"/>
      <c r="QX41" s="767"/>
      <c r="QY41" s="767"/>
      <c r="QZ41" s="767"/>
      <c r="RA41" s="767"/>
      <c r="RB41" s="767"/>
      <c r="RC41" s="559"/>
      <c r="RD41" s="559"/>
      <c r="RE41" s="560"/>
      <c r="RF41" s="559"/>
      <c r="RG41" s="559"/>
      <c r="RH41" s="559"/>
      <c r="RI41" s="560"/>
      <c r="RJ41" s="560"/>
      <c r="RK41" s="561"/>
      <c r="RL41" s="560"/>
      <c r="RM41" s="767"/>
      <c r="RN41" s="767"/>
      <c r="RO41" s="767"/>
      <c r="RP41" s="767"/>
      <c r="RQ41" s="767"/>
      <c r="RR41" s="559"/>
      <c r="RS41" s="559"/>
      <c r="RT41" s="560"/>
      <c r="RU41" s="559"/>
      <c r="RV41" s="559"/>
      <c r="RW41" s="559"/>
      <c r="RX41" s="560"/>
      <c r="RY41" s="560"/>
      <c r="RZ41" s="561"/>
      <c r="SA41" s="560"/>
      <c r="SB41" s="767"/>
      <c r="SC41" s="767"/>
      <c r="SD41" s="767"/>
      <c r="SE41" s="767"/>
      <c r="SF41" s="767"/>
      <c r="SG41" s="559"/>
      <c r="SH41" s="559"/>
      <c r="SI41" s="560"/>
      <c r="SJ41" s="559"/>
      <c r="SK41" s="559"/>
      <c r="SL41" s="559"/>
      <c r="SM41" s="560"/>
      <c r="SN41" s="560"/>
      <c r="SO41" s="561"/>
      <c r="SP41" s="560"/>
      <c r="SQ41" s="767"/>
      <c r="SR41" s="767"/>
      <c r="SS41" s="767"/>
      <c r="ST41" s="767"/>
      <c r="SU41" s="767"/>
      <c r="SV41" s="559"/>
      <c r="SW41" s="559"/>
      <c r="SX41" s="560"/>
      <c r="SY41" s="559"/>
      <c r="SZ41" s="559"/>
      <c r="TA41" s="559"/>
      <c r="TB41" s="560"/>
      <c r="TC41" s="560"/>
      <c r="TD41" s="561"/>
      <c r="TE41" s="560"/>
      <c r="TF41" s="767"/>
      <c r="TG41" s="767"/>
      <c r="TH41" s="767"/>
      <c r="TI41" s="767"/>
      <c r="TJ41" s="767"/>
      <c r="TK41" s="559"/>
      <c r="TL41" s="559"/>
      <c r="TM41" s="560"/>
      <c r="TN41" s="559"/>
      <c r="TO41" s="559"/>
      <c r="TP41" s="559"/>
      <c r="TQ41" s="560"/>
      <c r="TR41" s="560"/>
      <c r="TS41" s="561"/>
      <c r="TT41" s="560"/>
      <c r="TU41" s="767"/>
      <c r="TV41" s="767"/>
      <c r="TW41" s="767"/>
      <c r="TX41" s="767"/>
      <c r="TY41" s="767"/>
      <c r="TZ41" s="559"/>
      <c r="UA41" s="559"/>
      <c r="UB41" s="560"/>
      <c r="UC41" s="559"/>
      <c r="UD41" s="559"/>
      <c r="UE41" s="559"/>
      <c r="UF41" s="560"/>
      <c r="UG41" s="560"/>
      <c r="UH41" s="561"/>
      <c r="UI41" s="560"/>
      <c r="UJ41" s="767"/>
      <c r="UK41" s="767"/>
      <c r="UL41" s="767"/>
      <c r="UM41" s="767"/>
      <c r="UN41" s="767"/>
      <c r="UO41" s="559"/>
      <c r="UP41" s="559"/>
      <c r="UQ41" s="560"/>
      <c r="UR41" s="559"/>
      <c r="US41" s="559"/>
      <c r="UT41" s="559"/>
      <c r="UU41" s="560"/>
      <c r="UV41" s="560"/>
      <c r="UW41" s="561"/>
      <c r="UX41" s="560"/>
      <c r="UY41" s="767"/>
      <c r="UZ41" s="767"/>
      <c r="VA41" s="767"/>
      <c r="VB41" s="767"/>
      <c r="VC41" s="767"/>
      <c r="VD41" s="559"/>
      <c r="VE41" s="559"/>
      <c r="VF41" s="560"/>
      <c r="VG41" s="559"/>
      <c r="VH41" s="559"/>
      <c r="VI41" s="559"/>
      <c r="VJ41" s="560"/>
      <c r="VK41" s="560"/>
      <c r="VL41" s="561"/>
      <c r="VM41" s="560"/>
      <c r="VN41" s="767"/>
      <c r="VO41" s="767"/>
      <c r="VP41" s="767"/>
      <c r="VQ41" s="767"/>
      <c r="VR41" s="767"/>
      <c r="VS41" s="559"/>
      <c r="VT41" s="559"/>
      <c r="VU41" s="560"/>
      <c r="VV41" s="559"/>
      <c r="VW41" s="559"/>
      <c r="VX41" s="559"/>
      <c r="VY41" s="560"/>
      <c r="VZ41" s="560"/>
      <c r="WA41" s="561"/>
      <c r="WB41" s="560"/>
      <c r="WC41" s="767"/>
      <c r="WD41" s="767"/>
      <c r="WE41" s="767"/>
      <c r="WF41" s="767"/>
      <c r="WG41" s="767"/>
      <c r="WH41" s="559"/>
      <c r="WI41" s="559"/>
      <c r="WJ41" s="560"/>
      <c r="WK41" s="559"/>
      <c r="WL41" s="559"/>
      <c r="WM41" s="559"/>
      <c r="WN41" s="560"/>
      <c r="WO41" s="560"/>
      <c r="WP41" s="561"/>
      <c r="WQ41" s="560"/>
      <c r="WR41" s="767"/>
      <c r="WS41" s="767"/>
      <c r="WT41" s="767"/>
      <c r="WU41" s="767"/>
      <c r="WV41" s="767"/>
      <c r="WW41" s="559"/>
      <c r="WX41" s="559"/>
      <c r="WY41" s="560"/>
      <c r="WZ41" s="559"/>
      <c r="XA41" s="559"/>
      <c r="XB41" s="559"/>
      <c r="XC41" s="560"/>
      <c r="XD41" s="560"/>
      <c r="XE41" s="561"/>
      <c r="XF41" s="560"/>
      <c r="XG41" s="767"/>
      <c r="XH41" s="767"/>
      <c r="XI41" s="767"/>
      <c r="XJ41" s="767"/>
      <c r="XK41" s="767"/>
      <c r="XL41" s="559"/>
      <c r="XM41" s="559"/>
      <c r="XN41" s="560"/>
      <c r="XO41" s="559"/>
      <c r="XP41" s="559"/>
      <c r="XQ41" s="559"/>
      <c r="XR41" s="560"/>
      <c r="XS41" s="560"/>
      <c r="XT41" s="561"/>
      <c r="XU41" s="560"/>
      <c r="XV41" s="767"/>
      <c r="XW41" s="767"/>
      <c r="XX41" s="767"/>
      <c r="XY41" s="767"/>
      <c r="XZ41" s="767"/>
      <c r="YA41" s="559"/>
      <c r="YB41" s="559"/>
      <c r="YC41" s="560"/>
      <c r="YD41" s="559"/>
      <c r="YE41" s="559"/>
      <c r="YF41" s="559"/>
      <c r="YG41" s="560"/>
      <c r="YH41" s="560"/>
      <c r="YI41" s="561"/>
      <c r="YJ41" s="560"/>
      <c r="YK41" s="767"/>
      <c r="YL41" s="767"/>
      <c r="YM41" s="767"/>
      <c r="YN41" s="767"/>
      <c r="YO41" s="767"/>
      <c r="YP41" s="559"/>
      <c r="YQ41" s="559"/>
      <c r="YR41" s="560"/>
      <c r="YS41" s="559"/>
      <c r="YT41" s="559"/>
      <c r="YU41" s="559"/>
      <c r="YV41" s="560"/>
      <c r="YW41" s="560"/>
      <c r="YX41" s="561"/>
      <c r="YY41" s="560"/>
      <c r="YZ41" s="767"/>
      <c r="ZA41" s="767"/>
      <c r="ZB41" s="767"/>
      <c r="ZC41" s="767"/>
      <c r="ZD41" s="767"/>
      <c r="ZE41" s="559"/>
      <c r="ZF41" s="559"/>
      <c r="ZG41" s="560"/>
      <c r="ZH41" s="559"/>
      <c r="ZI41" s="559"/>
      <c r="ZJ41" s="559"/>
      <c r="ZK41" s="560"/>
      <c r="ZL41" s="560"/>
      <c r="ZM41" s="561"/>
      <c r="ZN41" s="560"/>
      <c r="ZO41" s="767"/>
      <c r="ZP41" s="767"/>
      <c r="ZQ41" s="767"/>
      <c r="ZR41" s="767"/>
      <c r="ZS41" s="767"/>
      <c r="ZT41" s="559"/>
      <c r="ZU41" s="559"/>
      <c r="ZV41" s="560"/>
      <c r="ZW41" s="559"/>
      <c r="ZX41" s="559"/>
      <c r="ZY41" s="559"/>
      <c r="ZZ41" s="560"/>
      <c r="AAA41" s="560"/>
      <c r="AAB41" s="561"/>
      <c r="AAC41" s="560"/>
      <c r="AAD41" s="767"/>
      <c r="AAE41" s="767"/>
      <c r="AAF41" s="767"/>
      <c r="AAG41" s="767"/>
      <c r="AAH41" s="767"/>
      <c r="AAI41" s="559"/>
      <c r="AAJ41" s="559"/>
      <c r="AAK41" s="560"/>
      <c r="AAL41" s="559"/>
      <c r="AAM41" s="559"/>
      <c r="AAN41" s="559"/>
      <c r="AAO41" s="560"/>
      <c r="AAP41" s="560"/>
      <c r="AAQ41" s="561"/>
      <c r="AAR41" s="560"/>
      <c r="AAS41" s="767"/>
      <c r="AAT41" s="767"/>
      <c r="AAU41" s="767"/>
      <c r="AAV41" s="767"/>
      <c r="AAW41" s="767"/>
      <c r="AAX41" s="559"/>
      <c r="AAY41" s="559"/>
      <c r="AAZ41" s="560"/>
      <c r="ABA41" s="559"/>
      <c r="ABB41" s="559"/>
      <c r="ABC41" s="559"/>
      <c r="ABD41" s="560"/>
      <c r="ABE41" s="560"/>
      <c r="ABF41" s="561"/>
      <c r="ABG41" s="560"/>
      <c r="ABH41" s="767"/>
      <c r="ABI41" s="767"/>
      <c r="ABJ41" s="767"/>
      <c r="ABK41" s="767"/>
      <c r="ABL41" s="767"/>
      <c r="ABM41" s="559"/>
      <c r="ABN41" s="559"/>
      <c r="ABO41" s="560"/>
      <c r="ABP41" s="559"/>
      <c r="ABQ41" s="559"/>
      <c r="ABR41" s="559"/>
      <c r="ABS41" s="560"/>
      <c r="ABT41" s="560"/>
      <c r="ABU41" s="561"/>
      <c r="ABV41" s="560"/>
      <c r="ABW41" s="767"/>
      <c r="ABX41" s="767"/>
      <c r="ABY41" s="767"/>
      <c r="ABZ41" s="767"/>
      <c r="ACA41" s="767"/>
      <c r="ACB41" s="559"/>
      <c r="ACC41" s="559"/>
      <c r="ACD41" s="560"/>
      <c r="ACE41" s="559"/>
      <c r="ACF41" s="559"/>
      <c r="ACG41" s="559"/>
      <c r="ACH41" s="560"/>
      <c r="ACI41" s="560"/>
      <c r="ACJ41" s="561"/>
      <c r="ACK41" s="560"/>
      <c r="ACL41" s="767"/>
      <c r="ACM41" s="767"/>
      <c r="ACN41" s="767"/>
      <c r="ACO41" s="767"/>
      <c r="ACP41" s="767"/>
      <c r="ACQ41" s="559"/>
      <c r="ACR41" s="559"/>
      <c r="ACS41" s="560"/>
      <c r="ACT41" s="559"/>
      <c r="ACU41" s="559"/>
      <c r="ACV41" s="559"/>
      <c r="ACW41" s="560"/>
      <c r="ACX41" s="560"/>
      <c r="ACY41" s="561"/>
      <c r="ACZ41" s="560"/>
      <c r="ADA41" s="767"/>
      <c r="ADB41" s="767"/>
      <c r="ADC41" s="767"/>
      <c r="ADD41" s="767"/>
      <c r="ADE41" s="767"/>
      <c r="ADF41" s="559"/>
      <c r="ADG41" s="559"/>
      <c r="ADH41" s="560"/>
      <c r="ADI41" s="559"/>
      <c r="ADJ41" s="559"/>
      <c r="ADK41" s="559"/>
      <c r="ADL41" s="560"/>
      <c r="ADM41" s="560"/>
      <c r="ADN41" s="561"/>
      <c r="ADO41" s="560"/>
      <c r="ADP41" s="767"/>
      <c r="ADQ41" s="767"/>
      <c r="ADR41" s="767"/>
      <c r="ADS41" s="767"/>
      <c r="ADT41" s="767"/>
      <c r="ADU41" s="559"/>
      <c r="ADV41" s="559"/>
      <c r="ADW41" s="560"/>
      <c r="ADX41" s="559"/>
      <c r="ADY41" s="559"/>
      <c r="ADZ41" s="559"/>
      <c r="AEA41" s="560"/>
      <c r="AEB41" s="560"/>
      <c r="AEC41" s="561"/>
      <c r="AED41" s="560"/>
      <c r="AEE41" s="767"/>
      <c r="AEF41" s="767"/>
      <c r="AEG41" s="767"/>
      <c r="AEH41" s="767"/>
      <c r="AEI41" s="767"/>
      <c r="AEJ41" s="559"/>
      <c r="AEK41" s="559"/>
      <c r="AEL41" s="560"/>
      <c r="AEM41" s="559"/>
      <c r="AEN41" s="559"/>
      <c r="AEO41" s="559"/>
      <c r="AEP41" s="560"/>
      <c r="AEQ41" s="560"/>
      <c r="AER41" s="561"/>
      <c r="AES41" s="560"/>
      <c r="AET41" s="767"/>
      <c r="AEU41" s="767"/>
      <c r="AEV41" s="767"/>
      <c r="AEW41" s="767"/>
      <c r="AEX41" s="767"/>
      <c r="AEY41" s="559"/>
      <c r="AEZ41" s="559"/>
      <c r="AFA41" s="560"/>
      <c r="AFB41" s="559"/>
      <c r="AFC41" s="559"/>
      <c r="AFD41" s="559"/>
      <c r="AFE41" s="560"/>
      <c r="AFF41" s="560"/>
      <c r="AFG41" s="561"/>
      <c r="AFH41" s="560"/>
      <c r="AFI41" s="767"/>
      <c r="AFJ41" s="767"/>
      <c r="AFK41" s="767"/>
      <c r="AFL41" s="767"/>
      <c r="AFM41" s="767"/>
      <c r="AFN41" s="559"/>
      <c r="AFO41" s="559"/>
      <c r="AFP41" s="560"/>
      <c r="AFQ41" s="559"/>
      <c r="AFR41" s="559"/>
      <c r="AFS41" s="559"/>
      <c r="AFT41" s="560"/>
      <c r="AFU41" s="560"/>
      <c r="AFV41" s="561"/>
      <c r="AFW41" s="560"/>
      <c r="AFX41" s="767"/>
      <c r="AFY41" s="767"/>
      <c r="AFZ41" s="767"/>
      <c r="AGA41" s="767"/>
      <c r="AGB41" s="767"/>
      <c r="AGC41" s="559"/>
      <c r="AGD41" s="559"/>
      <c r="AGE41" s="560"/>
      <c r="AGF41" s="559"/>
      <c r="AGG41" s="559"/>
      <c r="AGH41" s="559"/>
      <c r="AGI41" s="560"/>
      <c r="AGJ41" s="560"/>
      <c r="AGK41" s="561"/>
      <c r="AGL41" s="560"/>
      <c r="AGM41" s="767"/>
      <c r="AGN41" s="767"/>
      <c r="AGO41" s="767"/>
      <c r="AGP41" s="767"/>
      <c r="AGQ41" s="767"/>
      <c r="AGR41" s="559"/>
      <c r="AGS41" s="559"/>
      <c r="AGT41" s="560"/>
      <c r="AGU41" s="559"/>
      <c r="AGV41" s="559"/>
      <c r="AGW41" s="559"/>
      <c r="AGX41" s="560"/>
      <c r="AGY41" s="560"/>
      <c r="AGZ41" s="561"/>
      <c r="AHA41" s="560"/>
      <c r="AHB41" s="767"/>
      <c r="AHC41" s="767"/>
      <c r="AHD41" s="767"/>
      <c r="AHE41" s="767"/>
      <c r="AHF41" s="767"/>
      <c r="AHG41" s="559"/>
      <c r="AHH41" s="559"/>
      <c r="AHI41" s="560"/>
      <c r="AHJ41" s="559"/>
      <c r="AHK41" s="559"/>
      <c r="AHL41" s="559"/>
      <c r="AHM41" s="560"/>
      <c r="AHN41" s="560"/>
      <c r="AHO41" s="561"/>
      <c r="AHP41" s="560"/>
      <c r="AHQ41" s="767"/>
      <c r="AHR41" s="767"/>
      <c r="AHS41" s="767"/>
      <c r="AHT41" s="767"/>
      <c r="AHU41" s="767"/>
      <c r="AHV41" s="559"/>
      <c r="AHW41" s="559"/>
      <c r="AHX41" s="560"/>
      <c r="AHY41" s="559"/>
      <c r="AHZ41" s="559"/>
      <c r="AIA41" s="559"/>
      <c r="AIB41" s="560"/>
      <c r="AIC41" s="560"/>
      <c r="AID41" s="561"/>
      <c r="AIE41" s="560"/>
      <c r="AIF41" s="767"/>
      <c r="AIG41" s="767"/>
      <c r="AIH41" s="767"/>
      <c r="AII41" s="767"/>
      <c r="AIJ41" s="767"/>
      <c r="AIK41" s="559"/>
      <c r="AIL41" s="559"/>
      <c r="AIM41" s="560"/>
      <c r="AIN41" s="559"/>
      <c r="AIO41" s="559"/>
      <c r="AIP41" s="559"/>
      <c r="AIQ41" s="560"/>
      <c r="AIR41" s="560"/>
      <c r="AIS41" s="561"/>
      <c r="AIT41" s="560"/>
      <c r="AIU41" s="767"/>
      <c r="AIV41" s="767"/>
      <c r="AIW41" s="767"/>
      <c r="AIX41" s="767"/>
      <c r="AIY41" s="767"/>
      <c r="AIZ41" s="559"/>
      <c r="AJA41" s="559"/>
      <c r="AJB41" s="560"/>
      <c r="AJC41" s="559"/>
      <c r="AJD41" s="559"/>
      <c r="AJE41" s="559"/>
      <c r="AJF41" s="560"/>
      <c r="AJG41" s="560"/>
      <c r="AJH41" s="561"/>
      <c r="AJI41" s="560"/>
      <c r="AJJ41" s="767"/>
      <c r="AJK41" s="767"/>
      <c r="AJL41" s="767"/>
      <c r="AJM41" s="767"/>
      <c r="AJN41" s="767"/>
      <c r="AJO41" s="559"/>
      <c r="AJP41" s="559"/>
      <c r="AJQ41" s="560"/>
      <c r="AJR41" s="559"/>
      <c r="AJS41" s="559"/>
      <c r="AJT41" s="559"/>
      <c r="AJU41" s="560"/>
      <c r="AJV41" s="560"/>
      <c r="AJW41" s="561"/>
      <c r="AJX41" s="560"/>
      <c r="AJY41" s="767"/>
      <c r="AJZ41" s="767"/>
      <c r="AKA41" s="767"/>
      <c r="AKB41" s="767"/>
      <c r="AKC41" s="767"/>
      <c r="AKD41" s="559"/>
      <c r="AKE41" s="559"/>
      <c r="AKF41" s="560"/>
      <c r="AKG41" s="559"/>
      <c r="AKH41" s="559"/>
      <c r="AKI41" s="559"/>
      <c r="AKJ41" s="560"/>
      <c r="AKK41" s="560"/>
      <c r="AKL41" s="561"/>
      <c r="AKM41" s="560"/>
      <c r="AKN41" s="767"/>
      <c r="AKO41" s="767"/>
      <c r="AKP41" s="767"/>
      <c r="AKQ41" s="767"/>
      <c r="AKR41" s="767"/>
      <c r="AKS41" s="559"/>
      <c r="AKT41" s="559"/>
      <c r="AKU41" s="560"/>
      <c r="AKV41" s="559"/>
      <c r="AKW41" s="559"/>
      <c r="AKX41" s="559"/>
      <c r="AKY41" s="560"/>
      <c r="AKZ41" s="560"/>
      <c r="ALA41" s="561"/>
      <c r="ALB41" s="560"/>
      <c r="ALC41" s="767"/>
      <c r="ALD41" s="767"/>
      <c r="ALE41" s="767"/>
      <c r="ALF41" s="767"/>
      <c r="ALG41" s="767"/>
      <c r="ALH41" s="559"/>
      <c r="ALI41" s="559"/>
      <c r="ALJ41" s="560"/>
      <c r="ALK41" s="559"/>
      <c r="ALL41" s="559"/>
      <c r="ALM41" s="559"/>
      <c r="ALN41" s="560"/>
      <c r="ALO41" s="560"/>
      <c r="ALP41" s="561"/>
      <c r="ALQ41" s="560"/>
      <c r="ALR41" s="767"/>
      <c r="ALS41" s="767"/>
      <c r="ALT41" s="767"/>
      <c r="ALU41" s="767"/>
      <c r="ALV41" s="767"/>
      <c r="ALW41" s="559"/>
      <c r="ALX41" s="559"/>
      <c r="ALY41" s="560"/>
      <c r="ALZ41" s="559"/>
      <c r="AMA41" s="559"/>
      <c r="AMB41" s="559"/>
      <c r="AMC41" s="560"/>
      <c r="AMD41" s="560"/>
      <c r="AME41" s="561"/>
      <c r="AMF41" s="560"/>
      <c r="AMG41" s="767"/>
      <c r="AMH41" s="767"/>
      <c r="AMI41" s="767"/>
      <c r="AMJ41" s="767"/>
      <c r="AMK41" s="767"/>
      <c r="AML41" s="559"/>
      <c r="AMM41" s="559"/>
      <c r="AMN41" s="560"/>
      <c r="AMO41" s="559"/>
      <c r="AMP41" s="559"/>
      <c r="AMQ41" s="559"/>
      <c r="AMR41" s="560"/>
      <c r="AMS41" s="560"/>
      <c r="AMT41" s="561"/>
      <c r="AMU41" s="560"/>
      <c r="AMV41" s="767"/>
      <c r="AMW41" s="767"/>
      <c r="AMX41" s="767"/>
      <c r="AMY41" s="767"/>
      <c r="AMZ41" s="767"/>
      <c r="ANA41" s="559"/>
      <c r="ANB41" s="559"/>
      <c r="ANC41" s="560"/>
      <c r="AND41" s="559"/>
      <c r="ANE41" s="559"/>
      <c r="ANF41" s="559"/>
      <c r="ANG41" s="560"/>
      <c r="ANH41" s="560"/>
      <c r="ANI41" s="561"/>
      <c r="ANJ41" s="560"/>
      <c r="ANK41" s="767"/>
      <c r="ANL41" s="767"/>
      <c r="ANM41" s="767"/>
      <c r="ANN41" s="767"/>
      <c r="ANO41" s="767"/>
      <c r="ANP41" s="559"/>
      <c r="ANQ41" s="559"/>
      <c r="ANR41" s="560"/>
      <c r="ANS41" s="559"/>
      <c r="ANT41" s="559"/>
      <c r="ANU41" s="559"/>
      <c r="ANV41" s="560"/>
      <c r="ANW41" s="560"/>
      <c r="ANX41" s="561"/>
      <c r="ANY41" s="560"/>
      <c r="ANZ41" s="767"/>
      <c r="AOA41" s="767"/>
      <c r="AOB41" s="767"/>
      <c r="AOC41" s="767"/>
      <c r="AOD41" s="767"/>
      <c r="AOE41" s="559"/>
      <c r="AOF41" s="559"/>
      <c r="AOG41" s="560"/>
      <c r="AOH41" s="559"/>
      <c r="AOI41" s="559"/>
      <c r="AOJ41" s="559"/>
      <c r="AOK41" s="560"/>
      <c r="AOL41" s="560"/>
      <c r="AOM41" s="561"/>
      <c r="AON41" s="560"/>
      <c r="AOO41" s="767"/>
      <c r="AOP41" s="767"/>
      <c r="AOQ41" s="767"/>
      <c r="AOR41" s="767"/>
      <c r="AOS41" s="767"/>
      <c r="AOT41" s="559"/>
      <c r="AOU41" s="559"/>
      <c r="AOV41" s="560"/>
      <c r="AOW41" s="559"/>
      <c r="AOX41" s="559"/>
      <c r="AOY41" s="559"/>
      <c r="AOZ41" s="560"/>
      <c r="APA41" s="560"/>
      <c r="APB41" s="561"/>
      <c r="APC41" s="560"/>
      <c r="APD41" s="767"/>
      <c r="APE41" s="767"/>
      <c r="APF41" s="767"/>
      <c r="APG41" s="767"/>
      <c r="APH41" s="767"/>
      <c r="API41" s="559"/>
      <c r="APJ41" s="559"/>
      <c r="APK41" s="560"/>
      <c r="APL41" s="559"/>
      <c r="APM41" s="559"/>
      <c r="APN41" s="559"/>
      <c r="APO41" s="560"/>
      <c r="APP41" s="560"/>
      <c r="APQ41" s="561"/>
      <c r="APR41" s="560"/>
      <c r="APS41" s="767"/>
      <c r="APT41" s="767"/>
      <c r="APU41" s="767"/>
      <c r="APV41" s="767"/>
      <c r="APW41" s="767"/>
      <c r="APX41" s="559"/>
      <c r="APY41" s="559"/>
      <c r="APZ41" s="560"/>
      <c r="AQA41" s="559"/>
      <c r="AQB41" s="559"/>
      <c r="AQC41" s="559"/>
      <c r="AQD41" s="560"/>
      <c r="AQE41" s="560"/>
      <c r="AQF41" s="561"/>
      <c r="AQG41" s="560"/>
      <c r="AQH41" s="767"/>
      <c r="AQI41" s="767"/>
      <c r="AQJ41" s="767"/>
      <c r="AQK41" s="767"/>
      <c r="AQL41" s="767"/>
      <c r="AQM41" s="559"/>
      <c r="AQN41" s="559"/>
      <c r="AQO41" s="560"/>
      <c r="AQP41" s="559"/>
      <c r="AQQ41" s="559"/>
      <c r="AQR41" s="559"/>
      <c r="AQS41" s="560"/>
      <c r="AQT41" s="560"/>
      <c r="AQU41" s="561"/>
      <c r="AQV41" s="560"/>
      <c r="AQW41" s="767"/>
      <c r="AQX41" s="767"/>
      <c r="AQY41" s="767"/>
      <c r="AQZ41" s="767"/>
      <c r="ARA41" s="767"/>
      <c r="ARB41" s="559"/>
      <c r="ARC41" s="559"/>
      <c r="ARD41" s="560"/>
      <c r="ARE41" s="559"/>
      <c r="ARF41" s="559"/>
      <c r="ARG41" s="559"/>
      <c r="ARH41" s="560"/>
      <c r="ARI41" s="560"/>
      <c r="ARJ41" s="561"/>
      <c r="ARK41" s="560"/>
      <c r="ARL41" s="767"/>
      <c r="ARM41" s="767"/>
      <c r="ARN41" s="767"/>
      <c r="ARO41" s="767"/>
      <c r="ARP41" s="767"/>
      <c r="ARQ41" s="559"/>
      <c r="ARR41" s="559"/>
      <c r="ARS41" s="560"/>
      <c r="ART41" s="559"/>
      <c r="ARU41" s="559"/>
      <c r="ARV41" s="559"/>
      <c r="ARW41" s="560"/>
      <c r="ARX41" s="560"/>
      <c r="ARY41" s="561"/>
      <c r="ARZ41" s="560"/>
      <c r="ASA41" s="767"/>
      <c r="ASB41" s="767"/>
      <c r="ASC41" s="767"/>
      <c r="ASD41" s="767"/>
      <c r="ASE41" s="767"/>
      <c r="ASF41" s="559"/>
      <c r="ASG41" s="559"/>
      <c r="ASH41" s="560"/>
      <c r="ASI41" s="559"/>
      <c r="ASJ41" s="559"/>
      <c r="ASK41" s="559"/>
      <c r="ASL41" s="560"/>
      <c r="ASM41" s="560"/>
      <c r="ASN41" s="561"/>
      <c r="ASO41" s="560"/>
      <c r="ASP41" s="767"/>
      <c r="ASQ41" s="767"/>
      <c r="ASR41" s="767"/>
      <c r="ASS41" s="767"/>
      <c r="AST41" s="767"/>
      <c r="ASU41" s="559"/>
      <c r="ASV41" s="559"/>
      <c r="ASW41" s="560"/>
      <c r="ASX41" s="559"/>
      <c r="ASY41" s="559"/>
      <c r="ASZ41" s="559"/>
      <c r="ATA41" s="560"/>
      <c r="ATB41" s="560"/>
      <c r="ATC41" s="561"/>
      <c r="ATD41" s="560"/>
      <c r="ATE41" s="767"/>
      <c r="ATF41" s="767"/>
      <c r="ATG41" s="767"/>
      <c r="ATH41" s="767"/>
      <c r="ATI41" s="767"/>
      <c r="ATJ41" s="559"/>
      <c r="ATK41" s="559"/>
      <c r="ATL41" s="560"/>
      <c r="ATM41" s="559"/>
      <c r="ATN41" s="559"/>
      <c r="ATO41" s="559"/>
      <c r="ATP41" s="560"/>
      <c r="ATQ41" s="560"/>
      <c r="ATR41" s="561"/>
      <c r="ATS41" s="560"/>
      <c r="ATT41" s="767"/>
      <c r="ATU41" s="767"/>
      <c r="ATV41" s="767"/>
      <c r="ATW41" s="767"/>
      <c r="ATX41" s="767"/>
      <c r="ATY41" s="559"/>
      <c r="ATZ41" s="559"/>
      <c r="AUA41" s="560"/>
      <c r="AUB41" s="559"/>
      <c r="AUC41" s="559"/>
      <c r="AUD41" s="559"/>
      <c r="AUE41" s="560"/>
      <c r="AUF41" s="560"/>
      <c r="AUG41" s="561"/>
      <c r="AUH41" s="560"/>
      <c r="AUI41" s="767"/>
      <c r="AUJ41" s="767"/>
      <c r="AUK41" s="767"/>
      <c r="AUL41" s="767"/>
      <c r="AUM41" s="767"/>
      <c r="AUN41" s="559"/>
      <c r="AUO41" s="559"/>
      <c r="AUP41" s="560"/>
      <c r="AUQ41" s="559"/>
      <c r="AUR41" s="559"/>
      <c r="AUS41" s="559"/>
      <c r="AUT41" s="560"/>
      <c r="AUU41" s="560"/>
      <c r="AUV41" s="561"/>
      <c r="AUW41" s="560"/>
      <c r="AUX41" s="767"/>
      <c r="AUY41" s="767"/>
      <c r="AUZ41" s="767"/>
      <c r="AVA41" s="767"/>
      <c r="AVB41" s="767"/>
      <c r="AVC41" s="559"/>
      <c r="AVD41" s="559"/>
      <c r="AVE41" s="560"/>
      <c r="AVF41" s="559"/>
      <c r="AVG41" s="559"/>
      <c r="AVH41" s="559"/>
      <c r="AVI41" s="560"/>
      <c r="AVJ41" s="560"/>
      <c r="AVK41" s="561"/>
      <c r="AVL41" s="560"/>
      <c r="AVM41" s="767"/>
      <c r="AVN41" s="767"/>
      <c r="AVO41" s="767"/>
      <c r="AVP41" s="767"/>
      <c r="AVQ41" s="767"/>
      <c r="AVR41" s="559"/>
      <c r="AVS41" s="559"/>
      <c r="AVT41" s="560"/>
      <c r="AVU41" s="559"/>
      <c r="AVV41" s="559"/>
      <c r="AVW41" s="559"/>
      <c r="AVX41" s="560"/>
      <c r="AVY41" s="560"/>
      <c r="AVZ41" s="561"/>
      <c r="AWA41" s="560"/>
      <c r="AWB41" s="767"/>
      <c r="AWC41" s="767"/>
      <c r="AWD41" s="767"/>
      <c r="AWE41" s="767"/>
      <c r="AWF41" s="767"/>
      <c r="AWG41" s="559"/>
      <c r="AWH41" s="559"/>
      <c r="AWI41" s="560"/>
      <c r="AWJ41" s="559"/>
      <c r="AWK41" s="559"/>
      <c r="AWL41" s="559"/>
      <c r="AWM41" s="560"/>
      <c r="AWN41" s="560"/>
      <c r="AWO41" s="561"/>
      <c r="AWP41" s="560"/>
      <c r="AWQ41" s="767"/>
      <c r="AWR41" s="767"/>
      <c r="AWS41" s="767"/>
      <c r="AWT41" s="767"/>
      <c r="AWU41" s="767"/>
      <c r="AWV41" s="559"/>
      <c r="AWW41" s="559"/>
      <c r="AWX41" s="560"/>
      <c r="AWY41" s="559"/>
      <c r="AWZ41" s="559"/>
      <c r="AXA41" s="559"/>
      <c r="AXB41" s="560"/>
      <c r="AXC41" s="560"/>
      <c r="AXD41" s="561"/>
      <c r="AXE41" s="560"/>
      <c r="AXF41" s="767"/>
      <c r="AXG41" s="767"/>
      <c r="AXH41" s="767"/>
      <c r="AXI41" s="767"/>
      <c r="AXJ41" s="767"/>
      <c r="AXK41" s="559"/>
      <c r="AXL41" s="559"/>
      <c r="AXM41" s="560"/>
      <c r="AXN41" s="559"/>
      <c r="AXO41" s="559"/>
      <c r="AXP41" s="559"/>
      <c r="AXQ41" s="560"/>
      <c r="AXR41" s="560"/>
      <c r="AXS41" s="561"/>
      <c r="AXT41" s="560"/>
      <c r="AXU41" s="767"/>
      <c r="AXV41" s="767"/>
      <c r="AXW41" s="767"/>
      <c r="AXX41" s="767"/>
      <c r="AXY41" s="767"/>
      <c r="AXZ41" s="559"/>
      <c r="AYA41" s="559"/>
      <c r="AYB41" s="560"/>
      <c r="AYC41" s="559"/>
      <c r="AYD41" s="559"/>
      <c r="AYE41" s="559"/>
      <c r="AYF41" s="560"/>
      <c r="AYG41" s="560"/>
      <c r="AYH41" s="561"/>
      <c r="AYI41" s="560"/>
      <c r="AYJ41" s="767"/>
      <c r="AYK41" s="767"/>
      <c r="AYL41" s="767"/>
      <c r="AYM41" s="767"/>
      <c r="AYN41" s="767"/>
      <c r="AYO41" s="559"/>
      <c r="AYP41" s="559"/>
      <c r="AYQ41" s="560"/>
      <c r="AYR41" s="559"/>
      <c r="AYS41" s="559"/>
      <c r="AYT41" s="559"/>
      <c r="AYU41" s="560"/>
      <c r="AYV41" s="560"/>
      <c r="AYW41" s="561"/>
      <c r="AYX41" s="560"/>
      <c r="AYY41" s="767"/>
      <c r="AYZ41" s="767"/>
      <c r="AZA41" s="767"/>
      <c r="AZB41" s="767"/>
      <c r="AZC41" s="767"/>
      <c r="AZD41" s="559"/>
      <c r="AZE41" s="559"/>
      <c r="AZF41" s="560"/>
      <c r="AZG41" s="559"/>
      <c r="AZH41" s="559"/>
      <c r="AZI41" s="559"/>
      <c r="AZJ41" s="560"/>
      <c r="AZK41" s="560"/>
      <c r="AZL41" s="561"/>
      <c r="AZM41" s="560"/>
      <c r="AZN41" s="767"/>
      <c r="AZO41" s="767"/>
      <c r="AZP41" s="767"/>
      <c r="AZQ41" s="767"/>
      <c r="AZR41" s="767"/>
      <c r="AZS41" s="559"/>
      <c r="AZT41" s="559"/>
      <c r="AZU41" s="560"/>
      <c r="AZV41" s="559"/>
      <c r="AZW41" s="559"/>
      <c r="AZX41" s="559"/>
      <c r="AZY41" s="560"/>
      <c r="AZZ41" s="560"/>
      <c r="BAA41" s="561"/>
      <c r="BAB41" s="560"/>
      <c r="BAC41" s="767"/>
      <c r="BAD41" s="767"/>
      <c r="BAE41" s="767"/>
      <c r="BAF41" s="767"/>
      <c r="BAG41" s="767"/>
      <c r="BAH41" s="559"/>
      <c r="BAI41" s="559"/>
      <c r="BAJ41" s="560"/>
      <c r="BAK41" s="559"/>
      <c r="BAL41" s="559"/>
      <c r="BAM41" s="559"/>
      <c r="BAN41" s="560"/>
      <c r="BAO41" s="560"/>
      <c r="BAP41" s="561"/>
      <c r="BAQ41" s="560"/>
      <c r="BAR41" s="767"/>
      <c r="BAS41" s="767"/>
      <c r="BAT41" s="767"/>
      <c r="BAU41" s="767"/>
      <c r="BAV41" s="767"/>
      <c r="BAW41" s="559"/>
      <c r="BAX41" s="559"/>
      <c r="BAY41" s="560"/>
      <c r="BAZ41" s="559"/>
      <c r="BBA41" s="559"/>
      <c r="BBB41" s="559"/>
      <c r="BBC41" s="560"/>
      <c r="BBD41" s="560"/>
      <c r="BBE41" s="561"/>
      <c r="BBF41" s="560"/>
      <c r="BBG41" s="767"/>
      <c r="BBH41" s="767"/>
      <c r="BBI41" s="767"/>
      <c r="BBJ41" s="767"/>
      <c r="BBK41" s="767"/>
      <c r="BBL41" s="559"/>
      <c r="BBM41" s="559"/>
      <c r="BBN41" s="560"/>
      <c r="BBO41" s="559"/>
      <c r="BBP41" s="559"/>
      <c r="BBQ41" s="559"/>
      <c r="BBR41" s="560"/>
      <c r="BBS41" s="560"/>
      <c r="BBT41" s="561"/>
      <c r="BBU41" s="560"/>
      <c r="BBV41" s="767"/>
      <c r="BBW41" s="767"/>
      <c r="BBX41" s="767"/>
      <c r="BBY41" s="767"/>
      <c r="BBZ41" s="767"/>
      <c r="BCA41" s="559"/>
      <c r="BCB41" s="559"/>
      <c r="BCC41" s="560"/>
      <c r="BCD41" s="559"/>
      <c r="BCE41" s="559"/>
      <c r="BCF41" s="559"/>
      <c r="BCG41" s="560"/>
      <c r="BCH41" s="560"/>
      <c r="BCI41" s="561"/>
      <c r="BCJ41" s="560"/>
      <c r="BCK41" s="767"/>
      <c r="BCL41" s="767"/>
      <c r="BCM41" s="767"/>
      <c r="BCN41" s="767"/>
      <c r="BCO41" s="767"/>
      <c r="BCP41" s="559"/>
      <c r="BCQ41" s="559"/>
      <c r="BCR41" s="560"/>
      <c r="BCS41" s="559"/>
      <c r="BCT41" s="559"/>
      <c r="BCU41" s="559"/>
      <c r="BCV41" s="560"/>
      <c r="BCW41" s="560"/>
      <c r="BCX41" s="561"/>
      <c r="BCY41" s="560"/>
      <c r="BCZ41" s="767"/>
      <c r="BDA41" s="767"/>
      <c r="BDB41" s="767"/>
      <c r="BDC41" s="767"/>
      <c r="BDD41" s="767"/>
      <c r="BDE41" s="559"/>
      <c r="BDF41" s="559"/>
      <c r="BDG41" s="560"/>
      <c r="BDH41" s="559"/>
      <c r="BDI41" s="559"/>
      <c r="BDJ41" s="559"/>
      <c r="BDK41" s="560"/>
      <c r="BDL41" s="560"/>
      <c r="BDM41" s="561"/>
      <c r="BDN41" s="560"/>
      <c r="BDO41" s="767"/>
      <c r="BDP41" s="767"/>
      <c r="BDQ41" s="767"/>
      <c r="BDR41" s="767"/>
      <c r="BDS41" s="767"/>
      <c r="BDT41" s="559"/>
      <c r="BDU41" s="559"/>
      <c r="BDV41" s="560"/>
      <c r="BDW41" s="559"/>
      <c r="BDX41" s="559"/>
      <c r="BDY41" s="559"/>
      <c r="BDZ41" s="560"/>
      <c r="BEA41" s="560"/>
      <c r="BEB41" s="561"/>
      <c r="BEC41" s="560"/>
      <c r="BED41" s="767"/>
      <c r="BEE41" s="767"/>
      <c r="BEF41" s="767"/>
      <c r="BEG41" s="767"/>
      <c r="BEH41" s="767"/>
      <c r="BEI41" s="559"/>
      <c r="BEJ41" s="559"/>
      <c r="BEK41" s="560"/>
      <c r="BEL41" s="559"/>
      <c r="BEM41" s="559"/>
      <c r="BEN41" s="559"/>
      <c r="BEO41" s="560"/>
      <c r="BEP41" s="560"/>
      <c r="BEQ41" s="561"/>
      <c r="BER41" s="560"/>
      <c r="BES41" s="767"/>
      <c r="BET41" s="767"/>
      <c r="BEU41" s="767"/>
      <c r="BEV41" s="767"/>
      <c r="BEW41" s="767"/>
      <c r="BEX41" s="559"/>
      <c r="BEY41" s="559"/>
      <c r="BEZ41" s="560"/>
      <c r="BFA41" s="559"/>
      <c r="BFB41" s="559"/>
      <c r="BFC41" s="559"/>
      <c r="BFD41" s="560"/>
      <c r="BFE41" s="560"/>
      <c r="BFF41" s="561"/>
      <c r="BFG41" s="560"/>
      <c r="BFH41" s="767"/>
      <c r="BFI41" s="767"/>
      <c r="BFJ41" s="767"/>
      <c r="BFK41" s="767"/>
      <c r="BFL41" s="767"/>
      <c r="BFM41" s="559"/>
      <c r="BFN41" s="559"/>
      <c r="BFO41" s="560"/>
      <c r="BFP41" s="559"/>
      <c r="BFQ41" s="559"/>
      <c r="BFR41" s="559"/>
      <c r="BFS41" s="560"/>
      <c r="BFT41" s="560"/>
      <c r="BFU41" s="561"/>
      <c r="BFV41" s="560"/>
      <c r="BFW41" s="767"/>
      <c r="BFX41" s="767"/>
      <c r="BFY41" s="767"/>
      <c r="BFZ41" s="767"/>
      <c r="BGA41" s="767"/>
      <c r="BGB41" s="559"/>
      <c r="BGC41" s="559"/>
      <c r="BGD41" s="560"/>
      <c r="BGE41" s="559"/>
      <c r="BGF41" s="559"/>
      <c r="BGG41" s="559"/>
      <c r="BGH41" s="560"/>
      <c r="BGI41" s="560"/>
      <c r="BGJ41" s="561"/>
      <c r="BGK41" s="560"/>
      <c r="BGL41" s="767"/>
      <c r="BGM41" s="767"/>
      <c r="BGN41" s="767"/>
      <c r="BGO41" s="767"/>
      <c r="BGP41" s="767"/>
      <c r="BGQ41" s="559"/>
      <c r="BGR41" s="559"/>
      <c r="BGS41" s="560"/>
      <c r="BGT41" s="559"/>
      <c r="BGU41" s="559"/>
      <c r="BGV41" s="559"/>
      <c r="BGW41" s="560"/>
      <c r="BGX41" s="560"/>
      <c r="BGY41" s="561"/>
      <c r="BGZ41" s="560"/>
      <c r="BHA41" s="767"/>
      <c r="BHB41" s="767"/>
      <c r="BHC41" s="767"/>
      <c r="BHD41" s="767"/>
      <c r="BHE41" s="767"/>
      <c r="BHF41" s="559"/>
      <c r="BHG41" s="559"/>
      <c r="BHH41" s="560"/>
      <c r="BHI41" s="559"/>
      <c r="BHJ41" s="559"/>
      <c r="BHK41" s="559"/>
      <c r="BHL41" s="560"/>
      <c r="BHM41" s="560"/>
      <c r="BHN41" s="561"/>
      <c r="BHO41" s="560"/>
      <c r="BHP41" s="767"/>
      <c r="BHQ41" s="767"/>
      <c r="BHR41" s="767"/>
      <c r="BHS41" s="767"/>
      <c r="BHT41" s="767"/>
      <c r="BHU41" s="559"/>
      <c r="BHV41" s="559"/>
      <c r="BHW41" s="560"/>
      <c r="BHX41" s="559"/>
      <c r="BHY41" s="559"/>
      <c r="BHZ41" s="559"/>
      <c r="BIA41" s="560"/>
      <c r="BIB41" s="560"/>
      <c r="BIC41" s="561"/>
      <c r="BID41" s="560"/>
      <c r="BIE41" s="767"/>
      <c r="BIF41" s="767"/>
      <c r="BIG41" s="767"/>
      <c r="BIH41" s="767"/>
      <c r="BII41" s="767"/>
      <c r="BIJ41" s="559"/>
      <c r="BIK41" s="559"/>
      <c r="BIL41" s="560"/>
      <c r="BIM41" s="559"/>
      <c r="BIN41" s="559"/>
      <c r="BIO41" s="559"/>
      <c r="BIP41" s="560"/>
      <c r="BIQ41" s="560"/>
      <c r="BIR41" s="561"/>
      <c r="BIS41" s="560"/>
      <c r="BIT41" s="767"/>
      <c r="BIU41" s="767"/>
      <c r="BIV41" s="767"/>
      <c r="BIW41" s="767"/>
      <c r="BIX41" s="767"/>
      <c r="BIY41" s="559"/>
      <c r="BIZ41" s="559"/>
      <c r="BJA41" s="560"/>
      <c r="BJB41" s="559"/>
      <c r="BJC41" s="559"/>
      <c r="BJD41" s="559"/>
      <c r="BJE41" s="560"/>
      <c r="BJF41" s="560"/>
      <c r="BJG41" s="561"/>
      <c r="BJH41" s="560"/>
      <c r="BJI41" s="767"/>
      <c r="BJJ41" s="767"/>
      <c r="BJK41" s="767"/>
      <c r="BJL41" s="767"/>
      <c r="BJM41" s="767"/>
      <c r="BJN41" s="559"/>
      <c r="BJO41" s="559"/>
      <c r="BJP41" s="560"/>
      <c r="BJQ41" s="559"/>
      <c r="BJR41" s="559"/>
      <c r="BJS41" s="559"/>
      <c r="BJT41" s="560"/>
      <c r="BJU41" s="560"/>
      <c r="BJV41" s="561"/>
      <c r="BJW41" s="560"/>
      <c r="BJX41" s="767"/>
      <c r="BJY41" s="767"/>
      <c r="BJZ41" s="767"/>
      <c r="BKA41" s="767"/>
      <c r="BKB41" s="767"/>
      <c r="BKC41" s="559"/>
      <c r="BKD41" s="559"/>
      <c r="BKE41" s="560"/>
      <c r="BKF41" s="559"/>
      <c r="BKG41" s="559"/>
      <c r="BKH41" s="559"/>
      <c r="BKI41" s="560"/>
      <c r="BKJ41" s="560"/>
      <c r="BKK41" s="561"/>
      <c r="BKL41" s="560"/>
      <c r="BKM41" s="767"/>
      <c r="BKN41" s="767"/>
      <c r="BKO41" s="767"/>
      <c r="BKP41" s="767"/>
      <c r="BKQ41" s="767"/>
      <c r="BKR41" s="559"/>
      <c r="BKS41" s="559"/>
      <c r="BKT41" s="560"/>
      <c r="BKU41" s="559"/>
      <c r="BKV41" s="559"/>
      <c r="BKW41" s="559"/>
      <c r="BKX41" s="560"/>
      <c r="BKY41" s="560"/>
      <c r="BKZ41" s="561"/>
      <c r="BLA41" s="560"/>
      <c r="BLB41" s="767"/>
      <c r="BLC41" s="767"/>
      <c r="BLD41" s="767"/>
      <c r="BLE41" s="767"/>
      <c r="BLF41" s="767"/>
      <c r="BLG41" s="559"/>
      <c r="BLH41" s="559"/>
      <c r="BLI41" s="560"/>
      <c r="BLJ41" s="559"/>
      <c r="BLK41" s="559"/>
      <c r="BLL41" s="559"/>
      <c r="BLM41" s="560"/>
      <c r="BLN41" s="560"/>
      <c r="BLO41" s="561"/>
      <c r="BLP41" s="560"/>
      <c r="BLQ41" s="767"/>
      <c r="BLR41" s="767"/>
      <c r="BLS41" s="767"/>
      <c r="BLT41" s="767"/>
      <c r="BLU41" s="767"/>
      <c r="BLV41" s="559"/>
      <c r="BLW41" s="559"/>
      <c r="BLX41" s="560"/>
      <c r="BLY41" s="559"/>
      <c r="BLZ41" s="559"/>
      <c r="BMA41" s="559"/>
      <c r="BMB41" s="560"/>
      <c r="BMC41" s="560"/>
      <c r="BMD41" s="561"/>
      <c r="BME41" s="560"/>
      <c r="BMF41" s="767"/>
      <c r="BMG41" s="767"/>
      <c r="BMH41" s="767"/>
      <c r="BMI41" s="767"/>
      <c r="BMJ41" s="767"/>
      <c r="BMK41" s="559"/>
      <c r="BML41" s="559"/>
      <c r="BMM41" s="560"/>
      <c r="BMN41" s="559"/>
      <c r="BMO41" s="559"/>
      <c r="BMP41" s="559"/>
      <c r="BMQ41" s="560"/>
      <c r="BMR41" s="560"/>
      <c r="BMS41" s="561"/>
      <c r="BMT41" s="560"/>
      <c r="BMU41" s="767"/>
      <c r="BMV41" s="767"/>
      <c r="BMW41" s="767"/>
      <c r="BMX41" s="767"/>
      <c r="BMY41" s="767"/>
      <c r="BMZ41" s="559"/>
      <c r="BNA41" s="559"/>
      <c r="BNB41" s="560"/>
      <c r="BNC41" s="559"/>
      <c r="BND41" s="559"/>
      <c r="BNE41" s="559"/>
      <c r="BNF41" s="560"/>
      <c r="BNG41" s="560"/>
      <c r="BNH41" s="561"/>
      <c r="BNI41" s="560"/>
      <c r="BNJ41" s="767"/>
      <c r="BNK41" s="767"/>
      <c r="BNL41" s="767"/>
      <c r="BNM41" s="767"/>
      <c r="BNN41" s="767"/>
      <c r="BNO41" s="559"/>
      <c r="BNP41" s="559"/>
      <c r="BNQ41" s="560"/>
      <c r="BNR41" s="559"/>
      <c r="BNS41" s="559"/>
      <c r="BNT41" s="559"/>
      <c r="BNU41" s="560"/>
      <c r="BNV41" s="560"/>
      <c r="BNW41" s="561"/>
      <c r="BNX41" s="560"/>
      <c r="BNY41" s="767"/>
      <c r="BNZ41" s="767"/>
      <c r="BOA41" s="767"/>
      <c r="BOB41" s="767"/>
      <c r="BOC41" s="767"/>
      <c r="BOD41" s="559"/>
      <c r="BOE41" s="559"/>
      <c r="BOF41" s="560"/>
      <c r="BOG41" s="559"/>
      <c r="BOH41" s="559"/>
      <c r="BOI41" s="559"/>
      <c r="BOJ41" s="560"/>
      <c r="BOK41" s="560"/>
      <c r="BOL41" s="561"/>
      <c r="BOM41" s="560"/>
      <c r="BON41" s="767"/>
      <c r="BOO41" s="767"/>
      <c r="BOP41" s="767"/>
      <c r="BOQ41" s="767"/>
      <c r="BOR41" s="767"/>
      <c r="BOS41" s="559"/>
      <c r="BOT41" s="559"/>
      <c r="BOU41" s="560"/>
      <c r="BOV41" s="559"/>
      <c r="BOW41" s="559"/>
      <c r="BOX41" s="559"/>
      <c r="BOY41" s="560"/>
      <c r="BOZ41" s="560"/>
      <c r="BPA41" s="561"/>
      <c r="BPB41" s="560"/>
      <c r="BPC41" s="767"/>
      <c r="BPD41" s="767"/>
      <c r="BPE41" s="767"/>
      <c r="BPF41" s="767"/>
      <c r="BPG41" s="767"/>
      <c r="BPH41" s="559"/>
      <c r="BPI41" s="559"/>
      <c r="BPJ41" s="560"/>
      <c r="BPK41" s="559"/>
      <c r="BPL41" s="559"/>
      <c r="BPM41" s="559"/>
      <c r="BPN41" s="560"/>
      <c r="BPO41" s="560"/>
      <c r="BPP41" s="561"/>
      <c r="BPQ41" s="560"/>
      <c r="BPR41" s="767"/>
      <c r="BPS41" s="767"/>
      <c r="BPT41" s="767"/>
      <c r="BPU41" s="767"/>
      <c r="BPV41" s="767"/>
      <c r="BPW41" s="559"/>
      <c r="BPX41" s="559"/>
      <c r="BPY41" s="560"/>
      <c r="BPZ41" s="559"/>
      <c r="BQA41" s="559"/>
      <c r="BQB41" s="559"/>
      <c r="BQC41" s="560"/>
      <c r="BQD41" s="560"/>
      <c r="BQE41" s="561"/>
      <c r="BQF41" s="560"/>
      <c r="BQG41" s="767"/>
      <c r="BQH41" s="767"/>
      <c r="BQI41" s="767"/>
      <c r="BQJ41" s="767"/>
      <c r="BQK41" s="767"/>
      <c r="BQL41" s="559"/>
      <c r="BQM41" s="559"/>
      <c r="BQN41" s="560"/>
      <c r="BQO41" s="559"/>
      <c r="BQP41" s="559"/>
      <c r="BQQ41" s="559"/>
      <c r="BQR41" s="560"/>
      <c r="BQS41" s="560"/>
      <c r="BQT41" s="561"/>
      <c r="BQU41" s="560"/>
      <c r="BQV41" s="767"/>
      <c r="BQW41" s="767"/>
      <c r="BQX41" s="767"/>
      <c r="BQY41" s="767"/>
      <c r="BQZ41" s="767"/>
      <c r="BRA41" s="559"/>
      <c r="BRB41" s="559"/>
      <c r="BRC41" s="560"/>
      <c r="BRD41" s="559"/>
      <c r="BRE41" s="559"/>
      <c r="BRF41" s="559"/>
      <c r="BRG41" s="560"/>
      <c r="BRH41" s="560"/>
      <c r="BRI41" s="561"/>
      <c r="BRJ41" s="560"/>
      <c r="BRK41" s="767"/>
      <c r="BRL41" s="767"/>
      <c r="BRM41" s="767"/>
      <c r="BRN41" s="767"/>
      <c r="BRO41" s="767"/>
      <c r="BRP41" s="559"/>
      <c r="BRQ41" s="559"/>
      <c r="BRR41" s="560"/>
      <c r="BRS41" s="559"/>
      <c r="BRT41" s="559"/>
      <c r="BRU41" s="559"/>
      <c r="BRV41" s="560"/>
      <c r="BRW41" s="560"/>
      <c r="BRX41" s="561"/>
      <c r="BRY41" s="560"/>
      <c r="BRZ41" s="767"/>
      <c r="BSA41" s="767"/>
      <c r="BSB41" s="767"/>
      <c r="BSC41" s="767"/>
      <c r="BSD41" s="767"/>
      <c r="BSE41" s="559"/>
      <c r="BSF41" s="559"/>
      <c r="BSG41" s="560"/>
      <c r="BSH41" s="559"/>
      <c r="BSI41" s="559"/>
      <c r="BSJ41" s="559"/>
      <c r="BSK41" s="560"/>
      <c r="BSL41" s="560"/>
      <c r="BSM41" s="561"/>
      <c r="BSN41" s="560"/>
      <c r="BSO41" s="767"/>
      <c r="BSP41" s="767"/>
      <c r="BSQ41" s="767"/>
      <c r="BSR41" s="767"/>
      <c r="BSS41" s="767"/>
      <c r="BST41" s="559"/>
      <c r="BSU41" s="559"/>
      <c r="BSV41" s="560"/>
      <c r="BSW41" s="559"/>
      <c r="BSX41" s="559"/>
      <c r="BSY41" s="559"/>
      <c r="BSZ41" s="560"/>
      <c r="BTA41" s="560"/>
      <c r="BTB41" s="561"/>
      <c r="BTC41" s="560"/>
      <c r="BTD41" s="767"/>
      <c r="BTE41" s="767"/>
      <c r="BTF41" s="767"/>
      <c r="BTG41" s="767"/>
      <c r="BTH41" s="767"/>
      <c r="BTI41" s="559"/>
      <c r="BTJ41" s="559"/>
      <c r="BTK41" s="560"/>
      <c r="BTL41" s="559"/>
      <c r="BTM41" s="559"/>
      <c r="BTN41" s="559"/>
      <c r="BTO41" s="560"/>
      <c r="BTP41" s="560"/>
      <c r="BTQ41" s="561"/>
      <c r="BTR41" s="560"/>
      <c r="BTS41" s="767"/>
      <c r="BTT41" s="767"/>
      <c r="BTU41" s="767"/>
      <c r="BTV41" s="767"/>
      <c r="BTW41" s="767"/>
      <c r="BTX41" s="559"/>
      <c r="BTY41" s="559"/>
      <c r="BTZ41" s="560"/>
      <c r="BUA41" s="559"/>
      <c r="BUB41" s="559"/>
      <c r="BUC41" s="559"/>
      <c r="BUD41" s="560"/>
      <c r="BUE41" s="560"/>
      <c r="BUF41" s="561"/>
      <c r="BUG41" s="560"/>
      <c r="BUH41" s="767"/>
      <c r="BUI41" s="767"/>
      <c r="BUJ41" s="767"/>
      <c r="BUK41" s="767"/>
      <c r="BUL41" s="767"/>
      <c r="BUM41" s="559"/>
      <c r="BUN41" s="559"/>
      <c r="BUO41" s="560"/>
      <c r="BUP41" s="559"/>
      <c r="BUQ41" s="559"/>
      <c r="BUR41" s="559"/>
      <c r="BUS41" s="560"/>
      <c r="BUT41" s="560"/>
      <c r="BUU41" s="561"/>
      <c r="BUV41" s="560"/>
      <c r="BUW41" s="767"/>
      <c r="BUX41" s="767"/>
      <c r="BUY41" s="767"/>
      <c r="BUZ41" s="767"/>
      <c r="BVA41" s="767"/>
      <c r="BVB41" s="559"/>
      <c r="BVC41" s="559"/>
      <c r="BVD41" s="560"/>
      <c r="BVE41" s="559"/>
      <c r="BVF41" s="559"/>
      <c r="BVG41" s="559"/>
      <c r="BVH41" s="560"/>
      <c r="BVI41" s="560"/>
      <c r="BVJ41" s="561"/>
      <c r="BVK41" s="560"/>
      <c r="BVL41" s="767"/>
      <c r="BVM41" s="767"/>
      <c r="BVN41" s="767"/>
      <c r="BVO41" s="767"/>
      <c r="BVP41" s="767"/>
      <c r="BVQ41" s="559"/>
      <c r="BVR41" s="559"/>
      <c r="BVS41" s="560"/>
      <c r="BVT41" s="559"/>
      <c r="BVU41" s="559"/>
      <c r="BVV41" s="559"/>
      <c r="BVW41" s="560"/>
      <c r="BVX41" s="560"/>
      <c r="BVY41" s="561"/>
      <c r="BVZ41" s="560"/>
      <c r="BWA41" s="767"/>
      <c r="BWB41" s="767"/>
      <c r="BWC41" s="767"/>
      <c r="BWD41" s="767"/>
      <c r="BWE41" s="767"/>
      <c r="BWF41" s="559"/>
      <c r="BWG41" s="559"/>
      <c r="BWH41" s="560"/>
      <c r="BWI41" s="559"/>
      <c r="BWJ41" s="559"/>
      <c r="BWK41" s="559"/>
      <c r="BWL41" s="560"/>
      <c r="BWM41" s="560"/>
      <c r="BWN41" s="561"/>
      <c r="BWO41" s="560"/>
      <c r="BWP41" s="767"/>
      <c r="BWQ41" s="767"/>
      <c r="BWR41" s="767"/>
      <c r="BWS41" s="767"/>
      <c r="BWT41" s="767"/>
      <c r="BWU41" s="559"/>
      <c r="BWV41" s="559"/>
      <c r="BWW41" s="560"/>
      <c r="BWX41" s="559"/>
      <c r="BWY41" s="559"/>
      <c r="BWZ41" s="559"/>
      <c r="BXA41" s="560"/>
      <c r="BXB41" s="560"/>
      <c r="BXC41" s="561"/>
      <c r="BXD41" s="560"/>
      <c r="BXE41" s="767"/>
      <c r="BXF41" s="767"/>
      <c r="BXG41" s="767"/>
      <c r="BXH41" s="767"/>
      <c r="BXI41" s="767"/>
      <c r="BXJ41" s="559"/>
      <c r="BXK41" s="559"/>
      <c r="BXL41" s="560"/>
      <c r="BXM41" s="559"/>
      <c r="BXN41" s="559"/>
      <c r="BXO41" s="559"/>
      <c r="BXP41" s="560"/>
      <c r="BXQ41" s="560"/>
      <c r="BXR41" s="561"/>
      <c r="BXS41" s="560"/>
      <c r="BXT41" s="767"/>
      <c r="BXU41" s="767"/>
      <c r="BXV41" s="767"/>
      <c r="BXW41" s="767"/>
      <c r="BXX41" s="767"/>
      <c r="BXY41" s="559"/>
      <c r="BXZ41" s="559"/>
      <c r="BYA41" s="560"/>
      <c r="BYB41" s="559"/>
      <c r="BYC41" s="559"/>
      <c r="BYD41" s="559"/>
      <c r="BYE41" s="560"/>
      <c r="BYF41" s="560"/>
      <c r="BYG41" s="561"/>
      <c r="BYH41" s="560"/>
      <c r="BYI41" s="767"/>
      <c r="BYJ41" s="767"/>
      <c r="BYK41" s="767"/>
      <c r="BYL41" s="767"/>
      <c r="BYM41" s="767"/>
      <c r="BYN41" s="559"/>
      <c r="BYO41" s="559"/>
      <c r="BYP41" s="560"/>
      <c r="BYQ41" s="559"/>
      <c r="BYR41" s="559"/>
      <c r="BYS41" s="559"/>
      <c r="BYT41" s="560"/>
      <c r="BYU41" s="560"/>
      <c r="BYV41" s="561"/>
      <c r="BYW41" s="560"/>
      <c r="BYX41" s="767"/>
      <c r="BYY41" s="767"/>
      <c r="BYZ41" s="767"/>
      <c r="BZA41" s="767"/>
      <c r="BZB41" s="767"/>
      <c r="BZC41" s="559"/>
      <c r="BZD41" s="559"/>
      <c r="BZE41" s="560"/>
      <c r="BZF41" s="559"/>
      <c r="BZG41" s="559"/>
      <c r="BZH41" s="559"/>
      <c r="BZI41" s="560"/>
      <c r="BZJ41" s="560"/>
      <c r="BZK41" s="561"/>
      <c r="BZL41" s="560"/>
      <c r="BZM41" s="767"/>
      <c r="BZN41" s="767"/>
      <c r="BZO41" s="767"/>
      <c r="BZP41" s="767"/>
      <c r="BZQ41" s="767"/>
      <c r="BZR41" s="559"/>
      <c r="BZS41" s="559"/>
      <c r="BZT41" s="560"/>
      <c r="BZU41" s="559"/>
      <c r="BZV41" s="559"/>
      <c r="BZW41" s="559"/>
      <c r="BZX41" s="560"/>
      <c r="BZY41" s="560"/>
      <c r="BZZ41" s="561"/>
      <c r="CAA41" s="560"/>
      <c r="CAB41" s="767"/>
      <c r="CAC41" s="767"/>
      <c r="CAD41" s="767"/>
      <c r="CAE41" s="767"/>
      <c r="CAF41" s="767"/>
      <c r="CAG41" s="559"/>
      <c r="CAH41" s="559"/>
      <c r="CAI41" s="560"/>
      <c r="CAJ41" s="559"/>
      <c r="CAK41" s="559"/>
      <c r="CAL41" s="559"/>
      <c r="CAM41" s="560"/>
      <c r="CAN41" s="560"/>
      <c r="CAO41" s="561"/>
      <c r="CAP41" s="560"/>
      <c r="CAQ41" s="767"/>
      <c r="CAR41" s="767"/>
      <c r="CAS41" s="767"/>
      <c r="CAT41" s="767"/>
      <c r="CAU41" s="767"/>
      <c r="CAV41" s="559"/>
      <c r="CAW41" s="559"/>
      <c r="CAX41" s="560"/>
      <c r="CAY41" s="559"/>
      <c r="CAZ41" s="559"/>
      <c r="CBA41" s="559"/>
      <c r="CBB41" s="560"/>
      <c r="CBC41" s="560"/>
      <c r="CBD41" s="561"/>
      <c r="CBE41" s="560"/>
      <c r="CBF41" s="767"/>
      <c r="CBG41" s="767"/>
      <c r="CBH41" s="767"/>
      <c r="CBI41" s="767"/>
      <c r="CBJ41" s="767"/>
      <c r="CBK41" s="559"/>
      <c r="CBL41" s="559"/>
      <c r="CBM41" s="560"/>
      <c r="CBN41" s="559"/>
      <c r="CBO41" s="559"/>
      <c r="CBP41" s="559"/>
      <c r="CBQ41" s="560"/>
      <c r="CBR41" s="560"/>
      <c r="CBS41" s="561"/>
      <c r="CBT41" s="560"/>
      <c r="CBU41" s="767"/>
      <c r="CBV41" s="767"/>
      <c r="CBW41" s="767"/>
      <c r="CBX41" s="767"/>
      <c r="CBY41" s="767"/>
      <c r="CBZ41" s="559"/>
      <c r="CCA41" s="559"/>
      <c r="CCB41" s="560"/>
      <c r="CCC41" s="559"/>
      <c r="CCD41" s="559"/>
      <c r="CCE41" s="559"/>
      <c r="CCF41" s="560"/>
      <c r="CCG41" s="560"/>
      <c r="CCH41" s="561"/>
      <c r="CCI41" s="560"/>
      <c r="CCJ41" s="767"/>
      <c r="CCK41" s="767"/>
      <c r="CCL41" s="767"/>
      <c r="CCM41" s="767"/>
      <c r="CCN41" s="767"/>
      <c r="CCO41" s="559"/>
      <c r="CCP41" s="559"/>
      <c r="CCQ41" s="560"/>
      <c r="CCR41" s="559"/>
      <c r="CCS41" s="559"/>
      <c r="CCT41" s="559"/>
      <c r="CCU41" s="560"/>
      <c r="CCV41" s="560"/>
      <c r="CCW41" s="561"/>
      <c r="CCX41" s="560"/>
      <c r="CCY41" s="767"/>
      <c r="CCZ41" s="767"/>
      <c r="CDA41" s="767"/>
      <c r="CDB41" s="767"/>
      <c r="CDC41" s="767"/>
      <c r="CDD41" s="559"/>
      <c r="CDE41" s="559"/>
      <c r="CDF41" s="560"/>
      <c r="CDG41" s="559"/>
      <c r="CDH41" s="559"/>
      <c r="CDI41" s="559"/>
      <c r="CDJ41" s="560"/>
      <c r="CDK41" s="560"/>
      <c r="CDL41" s="561"/>
      <c r="CDM41" s="560"/>
      <c r="CDN41" s="767"/>
      <c r="CDO41" s="767"/>
      <c r="CDP41" s="767"/>
      <c r="CDQ41" s="767"/>
      <c r="CDR41" s="767"/>
      <c r="CDS41" s="559"/>
      <c r="CDT41" s="559"/>
      <c r="CDU41" s="560"/>
      <c r="CDV41" s="559"/>
      <c r="CDW41" s="559"/>
      <c r="CDX41" s="559"/>
      <c r="CDY41" s="560"/>
      <c r="CDZ41" s="560"/>
      <c r="CEA41" s="561"/>
      <c r="CEB41" s="560"/>
      <c r="CEC41" s="767"/>
      <c r="CED41" s="767"/>
      <c r="CEE41" s="767"/>
      <c r="CEF41" s="767"/>
      <c r="CEG41" s="767"/>
      <c r="CEH41" s="559"/>
      <c r="CEI41" s="559"/>
      <c r="CEJ41" s="560"/>
      <c r="CEK41" s="559"/>
      <c r="CEL41" s="559"/>
      <c r="CEM41" s="559"/>
      <c r="CEN41" s="560"/>
      <c r="CEO41" s="560"/>
      <c r="CEP41" s="561"/>
      <c r="CEQ41" s="560"/>
      <c r="CER41" s="767"/>
      <c r="CES41" s="767"/>
      <c r="CET41" s="767"/>
      <c r="CEU41" s="767"/>
      <c r="CEV41" s="767"/>
      <c r="CEW41" s="559"/>
      <c r="CEX41" s="559"/>
      <c r="CEY41" s="560"/>
      <c r="CEZ41" s="559"/>
      <c r="CFA41" s="559"/>
      <c r="CFB41" s="559"/>
      <c r="CFC41" s="560"/>
      <c r="CFD41" s="560"/>
      <c r="CFE41" s="561"/>
      <c r="CFF41" s="560"/>
      <c r="CFG41" s="767"/>
      <c r="CFH41" s="767"/>
      <c r="CFI41" s="767"/>
      <c r="CFJ41" s="767"/>
      <c r="CFK41" s="767"/>
      <c r="CFL41" s="559"/>
      <c r="CFM41" s="559"/>
      <c r="CFN41" s="560"/>
      <c r="CFO41" s="559"/>
      <c r="CFP41" s="559"/>
      <c r="CFQ41" s="559"/>
      <c r="CFR41" s="560"/>
      <c r="CFS41" s="560"/>
      <c r="CFT41" s="561"/>
      <c r="CFU41" s="560"/>
      <c r="CFV41" s="767"/>
      <c r="CFW41" s="767"/>
      <c r="CFX41" s="767"/>
      <c r="CFY41" s="767"/>
      <c r="CFZ41" s="767"/>
      <c r="CGA41" s="559"/>
      <c r="CGB41" s="559"/>
      <c r="CGC41" s="560"/>
      <c r="CGD41" s="559"/>
      <c r="CGE41" s="559"/>
      <c r="CGF41" s="559"/>
      <c r="CGG41" s="560"/>
      <c r="CGH41" s="560"/>
      <c r="CGI41" s="561"/>
      <c r="CGJ41" s="560"/>
      <c r="CGK41" s="767"/>
      <c r="CGL41" s="767"/>
      <c r="CGM41" s="767"/>
      <c r="CGN41" s="767"/>
      <c r="CGO41" s="767"/>
      <c r="CGP41" s="559"/>
      <c r="CGQ41" s="559"/>
      <c r="CGR41" s="560"/>
      <c r="CGS41" s="559"/>
      <c r="CGT41" s="559"/>
      <c r="CGU41" s="559"/>
      <c r="CGV41" s="560"/>
      <c r="CGW41" s="560"/>
      <c r="CGX41" s="561"/>
      <c r="CGY41" s="560"/>
      <c r="CGZ41" s="767"/>
      <c r="CHA41" s="767"/>
      <c r="CHB41" s="767"/>
      <c r="CHC41" s="767"/>
      <c r="CHD41" s="767"/>
      <c r="CHE41" s="559"/>
      <c r="CHF41" s="559"/>
      <c r="CHG41" s="560"/>
      <c r="CHH41" s="559"/>
      <c r="CHI41" s="559"/>
      <c r="CHJ41" s="559"/>
      <c r="CHK41" s="560"/>
      <c r="CHL41" s="560"/>
      <c r="CHM41" s="561"/>
      <c r="CHN41" s="560"/>
      <c r="CHO41" s="767"/>
      <c r="CHP41" s="767"/>
      <c r="CHQ41" s="767"/>
      <c r="CHR41" s="767"/>
      <c r="CHS41" s="767"/>
      <c r="CHT41" s="559"/>
      <c r="CHU41" s="559"/>
      <c r="CHV41" s="560"/>
      <c r="CHW41" s="559"/>
      <c r="CHX41" s="559"/>
      <c r="CHY41" s="559"/>
      <c r="CHZ41" s="560"/>
      <c r="CIA41" s="560"/>
      <c r="CIB41" s="561"/>
      <c r="CIC41" s="560"/>
      <c r="CID41" s="767"/>
      <c r="CIE41" s="767"/>
      <c r="CIF41" s="767"/>
      <c r="CIG41" s="767"/>
      <c r="CIH41" s="767"/>
      <c r="CII41" s="559"/>
      <c r="CIJ41" s="559"/>
      <c r="CIK41" s="560"/>
      <c r="CIL41" s="559"/>
      <c r="CIM41" s="559"/>
      <c r="CIN41" s="559"/>
      <c r="CIO41" s="560"/>
      <c r="CIP41" s="560"/>
      <c r="CIQ41" s="561"/>
      <c r="CIR41" s="560"/>
      <c r="CIS41" s="767"/>
      <c r="CIT41" s="767"/>
      <c r="CIU41" s="767"/>
      <c r="CIV41" s="767"/>
      <c r="CIW41" s="767"/>
      <c r="CIX41" s="559"/>
      <c r="CIY41" s="559"/>
      <c r="CIZ41" s="560"/>
      <c r="CJA41" s="559"/>
      <c r="CJB41" s="559"/>
      <c r="CJC41" s="559"/>
      <c r="CJD41" s="560"/>
      <c r="CJE41" s="560"/>
      <c r="CJF41" s="561"/>
      <c r="CJG41" s="560"/>
      <c r="CJH41" s="767"/>
      <c r="CJI41" s="767"/>
      <c r="CJJ41" s="767"/>
      <c r="CJK41" s="767"/>
      <c r="CJL41" s="767"/>
      <c r="CJM41" s="559"/>
      <c r="CJN41" s="559"/>
      <c r="CJO41" s="560"/>
      <c r="CJP41" s="559"/>
      <c r="CJQ41" s="559"/>
      <c r="CJR41" s="559"/>
      <c r="CJS41" s="560"/>
      <c r="CJT41" s="560"/>
      <c r="CJU41" s="561"/>
      <c r="CJV41" s="560"/>
      <c r="CJW41" s="767"/>
      <c r="CJX41" s="767"/>
      <c r="CJY41" s="767"/>
      <c r="CJZ41" s="767"/>
      <c r="CKA41" s="767"/>
      <c r="CKB41" s="559"/>
      <c r="CKC41" s="559"/>
      <c r="CKD41" s="560"/>
      <c r="CKE41" s="559"/>
      <c r="CKF41" s="559"/>
      <c r="CKG41" s="559"/>
      <c r="CKH41" s="560"/>
      <c r="CKI41" s="560"/>
      <c r="CKJ41" s="561"/>
      <c r="CKK41" s="560"/>
      <c r="CKL41" s="767"/>
      <c r="CKM41" s="767"/>
      <c r="CKN41" s="767"/>
      <c r="CKO41" s="767"/>
      <c r="CKP41" s="767"/>
      <c r="CKQ41" s="559"/>
      <c r="CKR41" s="559"/>
      <c r="CKS41" s="560"/>
      <c r="CKT41" s="559"/>
      <c r="CKU41" s="559"/>
      <c r="CKV41" s="559"/>
      <c r="CKW41" s="560"/>
      <c r="CKX41" s="560"/>
      <c r="CKY41" s="561"/>
      <c r="CKZ41" s="560"/>
      <c r="CLA41" s="767"/>
      <c r="CLB41" s="767"/>
      <c r="CLC41" s="767"/>
      <c r="CLD41" s="767"/>
      <c r="CLE41" s="767"/>
      <c r="CLF41" s="559"/>
      <c r="CLG41" s="559"/>
      <c r="CLH41" s="560"/>
      <c r="CLI41" s="559"/>
      <c r="CLJ41" s="559"/>
      <c r="CLK41" s="559"/>
      <c r="CLL41" s="560"/>
      <c r="CLM41" s="560"/>
      <c r="CLN41" s="561"/>
      <c r="CLO41" s="560"/>
      <c r="CLP41" s="767"/>
      <c r="CLQ41" s="767"/>
      <c r="CLR41" s="767"/>
      <c r="CLS41" s="767"/>
      <c r="CLT41" s="767"/>
      <c r="CLU41" s="559"/>
      <c r="CLV41" s="559"/>
      <c r="CLW41" s="560"/>
      <c r="CLX41" s="559"/>
      <c r="CLY41" s="559"/>
      <c r="CLZ41" s="559"/>
      <c r="CMA41" s="560"/>
      <c r="CMB41" s="560"/>
      <c r="CMC41" s="561"/>
      <c r="CMD41" s="560"/>
      <c r="CME41" s="767"/>
      <c r="CMF41" s="767"/>
      <c r="CMG41" s="767"/>
      <c r="CMH41" s="767"/>
      <c r="CMI41" s="767"/>
      <c r="CMJ41" s="559"/>
      <c r="CMK41" s="559"/>
      <c r="CML41" s="560"/>
      <c r="CMM41" s="559"/>
      <c r="CMN41" s="559"/>
      <c r="CMO41" s="559"/>
      <c r="CMP41" s="560"/>
      <c r="CMQ41" s="560"/>
      <c r="CMR41" s="561"/>
      <c r="CMS41" s="560"/>
      <c r="CMT41" s="767"/>
      <c r="CMU41" s="767"/>
      <c r="CMV41" s="767"/>
      <c r="CMW41" s="767"/>
      <c r="CMX41" s="767"/>
      <c r="CMY41" s="559"/>
      <c r="CMZ41" s="559"/>
      <c r="CNA41" s="560"/>
      <c r="CNB41" s="559"/>
      <c r="CNC41" s="559"/>
      <c r="CND41" s="559"/>
      <c r="CNE41" s="560"/>
      <c r="CNF41" s="560"/>
      <c r="CNG41" s="561"/>
      <c r="CNH41" s="560"/>
      <c r="CNI41" s="767"/>
      <c r="CNJ41" s="767"/>
      <c r="CNK41" s="767"/>
      <c r="CNL41" s="767"/>
      <c r="CNM41" s="767"/>
      <c r="CNN41" s="559"/>
      <c r="CNO41" s="559"/>
      <c r="CNP41" s="560"/>
      <c r="CNQ41" s="559"/>
      <c r="CNR41" s="559"/>
      <c r="CNS41" s="559"/>
      <c r="CNT41" s="560"/>
      <c r="CNU41" s="560"/>
      <c r="CNV41" s="561"/>
      <c r="CNW41" s="560"/>
      <c r="CNX41" s="767"/>
      <c r="CNY41" s="767"/>
      <c r="CNZ41" s="767"/>
      <c r="COA41" s="767"/>
      <c r="COB41" s="767"/>
      <c r="COC41" s="559"/>
      <c r="COD41" s="559"/>
      <c r="COE41" s="560"/>
      <c r="COF41" s="559"/>
      <c r="COG41" s="559"/>
      <c r="COH41" s="559"/>
      <c r="COI41" s="560"/>
      <c r="COJ41" s="560"/>
      <c r="COK41" s="561"/>
      <c r="COL41" s="560"/>
      <c r="COM41" s="767"/>
      <c r="CON41" s="767"/>
      <c r="COO41" s="767"/>
      <c r="COP41" s="767"/>
      <c r="COQ41" s="767"/>
      <c r="COR41" s="559"/>
      <c r="COS41" s="559"/>
      <c r="COT41" s="560"/>
      <c r="COU41" s="559"/>
      <c r="COV41" s="559"/>
      <c r="COW41" s="559"/>
      <c r="COX41" s="560"/>
      <c r="COY41" s="560"/>
      <c r="COZ41" s="561"/>
      <c r="CPA41" s="560"/>
      <c r="CPB41" s="767"/>
      <c r="CPC41" s="767"/>
      <c r="CPD41" s="767"/>
      <c r="CPE41" s="767"/>
      <c r="CPF41" s="767"/>
      <c r="CPG41" s="559"/>
      <c r="CPH41" s="559"/>
      <c r="CPI41" s="560"/>
      <c r="CPJ41" s="559"/>
      <c r="CPK41" s="559"/>
      <c r="CPL41" s="559"/>
      <c r="CPM41" s="560"/>
      <c r="CPN41" s="560"/>
      <c r="CPO41" s="561"/>
      <c r="CPP41" s="560"/>
      <c r="CPQ41" s="767"/>
      <c r="CPR41" s="767"/>
      <c r="CPS41" s="767"/>
      <c r="CPT41" s="767"/>
      <c r="CPU41" s="767"/>
      <c r="CPV41" s="559"/>
      <c r="CPW41" s="559"/>
      <c r="CPX41" s="560"/>
      <c r="CPY41" s="559"/>
      <c r="CPZ41" s="559"/>
      <c r="CQA41" s="559"/>
      <c r="CQB41" s="560"/>
      <c r="CQC41" s="560"/>
      <c r="CQD41" s="561"/>
      <c r="CQE41" s="560"/>
      <c r="CQF41" s="767"/>
      <c r="CQG41" s="767"/>
      <c r="CQH41" s="767"/>
      <c r="CQI41" s="767"/>
      <c r="CQJ41" s="767"/>
      <c r="CQK41" s="559"/>
      <c r="CQL41" s="559"/>
      <c r="CQM41" s="560"/>
      <c r="CQN41" s="559"/>
      <c r="CQO41" s="559"/>
      <c r="CQP41" s="559"/>
      <c r="CQQ41" s="560"/>
      <c r="CQR41" s="560"/>
      <c r="CQS41" s="561"/>
      <c r="CQT41" s="560"/>
      <c r="CQU41" s="767"/>
      <c r="CQV41" s="767"/>
      <c r="CQW41" s="767"/>
      <c r="CQX41" s="767"/>
      <c r="CQY41" s="767"/>
      <c r="CQZ41" s="559"/>
      <c r="CRA41" s="559"/>
      <c r="CRB41" s="560"/>
      <c r="CRC41" s="559"/>
      <c r="CRD41" s="559"/>
      <c r="CRE41" s="559"/>
      <c r="CRF41" s="560"/>
      <c r="CRG41" s="560"/>
      <c r="CRH41" s="561"/>
      <c r="CRI41" s="560"/>
      <c r="CRJ41" s="767"/>
      <c r="CRK41" s="767"/>
      <c r="CRL41" s="767"/>
      <c r="CRM41" s="767"/>
      <c r="CRN41" s="767"/>
      <c r="CRO41" s="559"/>
      <c r="CRP41" s="559"/>
      <c r="CRQ41" s="560"/>
      <c r="CRR41" s="559"/>
      <c r="CRS41" s="559"/>
      <c r="CRT41" s="559"/>
      <c r="CRU41" s="560"/>
      <c r="CRV41" s="560"/>
      <c r="CRW41" s="561"/>
      <c r="CRX41" s="560"/>
      <c r="CRY41" s="767"/>
      <c r="CRZ41" s="767"/>
      <c r="CSA41" s="767"/>
      <c r="CSB41" s="767"/>
      <c r="CSC41" s="767"/>
      <c r="CSD41" s="559"/>
      <c r="CSE41" s="559"/>
      <c r="CSF41" s="560"/>
      <c r="CSG41" s="559"/>
      <c r="CSH41" s="559"/>
      <c r="CSI41" s="559"/>
      <c r="CSJ41" s="560"/>
      <c r="CSK41" s="560"/>
      <c r="CSL41" s="561"/>
      <c r="CSM41" s="560"/>
      <c r="CSN41" s="767"/>
      <c r="CSO41" s="767"/>
      <c r="CSP41" s="767"/>
      <c r="CSQ41" s="767"/>
      <c r="CSR41" s="767"/>
      <c r="CSS41" s="559"/>
      <c r="CST41" s="559"/>
      <c r="CSU41" s="560"/>
      <c r="CSV41" s="559"/>
      <c r="CSW41" s="559"/>
      <c r="CSX41" s="559"/>
      <c r="CSY41" s="560"/>
      <c r="CSZ41" s="560"/>
      <c r="CTA41" s="561"/>
      <c r="CTB41" s="560"/>
      <c r="CTC41" s="767"/>
      <c r="CTD41" s="767"/>
      <c r="CTE41" s="767"/>
      <c r="CTF41" s="767"/>
      <c r="CTG41" s="767"/>
      <c r="CTH41" s="559"/>
      <c r="CTI41" s="559"/>
      <c r="CTJ41" s="560"/>
      <c r="CTK41" s="559"/>
      <c r="CTL41" s="559"/>
      <c r="CTM41" s="559"/>
      <c r="CTN41" s="560"/>
      <c r="CTO41" s="560"/>
      <c r="CTP41" s="561"/>
      <c r="CTQ41" s="560"/>
      <c r="CTR41" s="767"/>
      <c r="CTS41" s="767"/>
      <c r="CTT41" s="767"/>
      <c r="CTU41" s="767"/>
      <c r="CTV41" s="767"/>
      <c r="CTW41" s="559"/>
      <c r="CTX41" s="559"/>
      <c r="CTY41" s="560"/>
      <c r="CTZ41" s="559"/>
      <c r="CUA41" s="559"/>
      <c r="CUB41" s="559"/>
      <c r="CUC41" s="560"/>
      <c r="CUD41" s="560"/>
      <c r="CUE41" s="561"/>
      <c r="CUF41" s="560"/>
      <c r="CUG41" s="767"/>
      <c r="CUH41" s="767"/>
      <c r="CUI41" s="767"/>
      <c r="CUJ41" s="767"/>
      <c r="CUK41" s="767"/>
      <c r="CUL41" s="559"/>
      <c r="CUM41" s="559"/>
      <c r="CUN41" s="560"/>
      <c r="CUO41" s="559"/>
      <c r="CUP41" s="559"/>
      <c r="CUQ41" s="559"/>
      <c r="CUR41" s="560"/>
      <c r="CUS41" s="560"/>
      <c r="CUT41" s="561"/>
      <c r="CUU41" s="560"/>
      <c r="CUV41" s="767"/>
      <c r="CUW41" s="767"/>
      <c r="CUX41" s="767"/>
      <c r="CUY41" s="767"/>
      <c r="CUZ41" s="767"/>
      <c r="CVA41" s="559"/>
      <c r="CVB41" s="559"/>
      <c r="CVC41" s="560"/>
      <c r="CVD41" s="559"/>
      <c r="CVE41" s="559"/>
      <c r="CVF41" s="559"/>
      <c r="CVG41" s="560"/>
      <c r="CVH41" s="560"/>
      <c r="CVI41" s="561"/>
      <c r="CVJ41" s="560"/>
      <c r="CVK41" s="767"/>
      <c r="CVL41" s="767"/>
      <c r="CVM41" s="767"/>
      <c r="CVN41" s="767"/>
      <c r="CVO41" s="767"/>
      <c r="CVP41" s="559"/>
      <c r="CVQ41" s="559"/>
      <c r="CVR41" s="560"/>
      <c r="CVS41" s="559"/>
      <c r="CVT41" s="559"/>
      <c r="CVU41" s="559"/>
      <c r="CVV41" s="560"/>
      <c r="CVW41" s="560"/>
      <c r="CVX41" s="561"/>
      <c r="CVY41" s="560"/>
      <c r="CVZ41" s="767"/>
      <c r="CWA41" s="767"/>
      <c r="CWB41" s="767"/>
      <c r="CWC41" s="767"/>
      <c r="CWD41" s="767"/>
      <c r="CWE41" s="559"/>
      <c r="CWF41" s="559"/>
      <c r="CWG41" s="560"/>
      <c r="CWH41" s="559"/>
      <c r="CWI41" s="559"/>
      <c r="CWJ41" s="559"/>
      <c r="CWK41" s="560"/>
      <c r="CWL41" s="560"/>
      <c r="CWM41" s="561"/>
      <c r="CWN41" s="560"/>
      <c r="CWO41" s="767"/>
      <c r="CWP41" s="767"/>
      <c r="CWQ41" s="767"/>
      <c r="CWR41" s="767"/>
      <c r="CWS41" s="767"/>
      <c r="CWT41" s="559"/>
      <c r="CWU41" s="559"/>
      <c r="CWV41" s="560"/>
      <c r="CWW41" s="559"/>
      <c r="CWX41" s="559"/>
      <c r="CWY41" s="559"/>
      <c r="CWZ41" s="560"/>
      <c r="CXA41" s="560"/>
      <c r="CXB41" s="561"/>
      <c r="CXC41" s="560"/>
      <c r="CXD41" s="767"/>
      <c r="CXE41" s="767"/>
      <c r="CXF41" s="767"/>
      <c r="CXG41" s="767"/>
      <c r="CXH41" s="767"/>
      <c r="CXI41" s="559"/>
      <c r="CXJ41" s="559"/>
      <c r="CXK41" s="560"/>
      <c r="CXL41" s="559"/>
      <c r="CXM41" s="559"/>
      <c r="CXN41" s="559"/>
      <c r="CXO41" s="560"/>
      <c r="CXP41" s="560"/>
      <c r="CXQ41" s="561"/>
      <c r="CXR41" s="560"/>
      <c r="CXS41" s="767"/>
      <c r="CXT41" s="767"/>
      <c r="CXU41" s="767"/>
      <c r="CXV41" s="767"/>
      <c r="CXW41" s="767"/>
      <c r="CXX41" s="559"/>
      <c r="CXY41" s="559"/>
      <c r="CXZ41" s="560"/>
      <c r="CYA41" s="559"/>
      <c r="CYB41" s="559"/>
      <c r="CYC41" s="559"/>
      <c r="CYD41" s="560"/>
      <c r="CYE41" s="560"/>
      <c r="CYF41" s="561"/>
      <c r="CYG41" s="560"/>
      <c r="CYH41" s="767"/>
      <c r="CYI41" s="767"/>
      <c r="CYJ41" s="767"/>
      <c r="CYK41" s="767"/>
      <c r="CYL41" s="767"/>
      <c r="CYM41" s="559"/>
      <c r="CYN41" s="559"/>
      <c r="CYO41" s="560"/>
      <c r="CYP41" s="559"/>
      <c r="CYQ41" s="559"/>
      <c r="CYR41" s="559"/>
      <c r="CYS41" s="560"/>
      <c r="CYT41" s="560"/>
      <c r="CYU41" s="561"/>
      <c r="CYV41" s="560"/>
      <c r="CYW41" s="767"/>
      <c r="CYX41" s="767"/>
      <c r="CYY41" s="767"/>
      <c r="CYZ41" s="767"/>
      <c r="CZA41" s="767"/>
      <c r="CZB41" s="559"/>
      <c r="CZC41" s="559"/>
      <c r="CZD41" s="560"/>
      <c r="CZE41" s="559"/>
      <c r="CZF41" s="559"/>
      <c r="CZG41" s="559"/>
      <c r="CZH41" s="560"/>
      <c r="CZI41" s="560"/>
      <c r="CZJ41" s="561"/>
      <c r="CZK41" s="560"/>
      <c r="CZL41" s="767"/>
      <c r="CZM41" s="767"/>
      <c r="CZN41" s="767"/>
      <c r="CZO41" s="767"/>
      <c r="CZP41" s="767"/>
      <c r="CZQ41" s="559"/>
      <c r="CZR41" s="559"/>
      <c r="CZS41" s="560"/>
      <c r="CZT41" s="559"/>
      <c r="CZU41" s="559"/>
      <c r="CZV41" s="559"/>
      <c r="CZW41" s="560"/>
      <c r="CZX41" s="560"/>
      <c r="CZY41" s="561"/>
      <c r="CZZ41" s="560"/>
      <c r="DAA41" s="767"/>
      <c r="DAB41" s="767"/>
      <c r="DAC41" s="767"/>
      <c r="DAD41" s="767"/>
      <c r="DAE41" s="767"/>
      <c r="DAF41" s="559"/>
      <c r="DAG41" s="559"/>
      <c r="DAH41" s="560"/>
      <c r="DAI41" s="559"/>
      <c r="DAJ41" s="559"/>
      <c r="DAK41" s="559"/>
      <c r="DAL41" s="560"/>
      <c r="DAM41" s="560"/>
      <c r="DAN41" s="561"/>
      <c r="DAO41" s="560"/>
      <c r="DAP41" s="767"/>
      <c r="DAQ41" s="767"/>
      <c r="DAR41" s="767"/>
      <c r="DAS41" s="767"/>
      <c r="DAT41" s="767"/>
      <c r="DAU41" s="559"/>
      <c r="DAV41" s="559"/>
      <c r="DAW41" s="560"/>
      <c r="DAX41" s="559"/>
      <c r="DAY41" s="559"/>
      <c r="DAZ41" s="559"/>
      <c r="DBA41" s="560"/>
      <c r="DBB41" s="560"/>
      <c r="DBC41" s="561"/>
      <c r="DBD41" s="560"/>
      <c r="DBE41" s="767"/>
      <c r="DBF41" s="767"/>
      <c r="DBG41" s="767"/>
      <c r="DBH41" s="767"/>
      <c r="DBI41" s="767"/>
      <c r="DBJ41" s="559"/>
      <c r="DBK41" s="559"/>
      <c r="DBL41" s="560"/>
      <c r="DBM41" s="559"/>
      <c r="DBN41" s="559"/>
      <c r="DBO41" s="559"/>
      <c r="DBP41" s="560"/>
      <c r="DBQ41" s="560"/>
      <c r="DBR41" s="561"/>
      <c r="DBS41" s="560"/>
      <c r="DBT41" s="767"/>
      <c r="DBU41" s="767"/>
      <c r="DBV41" s="767"/>
      <c r="DBW41" s="767"/>
      <c r="DBX41" s="767"/>
      <c r="DBY41" s="559"/>
      <c r="DBZ41" s="559"/>
      <c r="DCA41" s="560"/>
      <c r="DCB41" s="559"/>
      <c r="DCC41" s="559"/>
      <c r="DCD41" s="559"/>
      <c r="DCE41" s="560"/>
      <c r="DCF41" s="560"/>
      <c r="DCG41" s="561"/>
      <c r="DCH41" s="560"/>
      <c r="DCI41" s="767"/>
      <c r="DCJ41" s="767"/>
      <c r="DCK41" s="767"/>
      <c r="DCL41" s="767"/>
      <c r="DCM41" s="767"/>
      <c r="DCN41" s="559"/>
      <c r="DCO41" s="559"/>
      <c r="DCP41" s="560"/>
      <c r="DCQ41" s="559"/>
      <c r="DCR41" s="559"/>
      <c r="DCS41" s="559"/>
      <c r="DCT41" s="560"/>
      <c r="DCU41" s="560"/>
      <c r="DCV41" s="561"/>
      <c r="DCW41" s="560"/>
      <c r="DCX41" s="767"/>
      <c r="DCY41" s="767"/>
      <c r="DCZ41" s="767"/>
      <c r="DDA41" s="767"/>
      <c r="DDB41" s="767"/>
      <c r="DDC41" s="559"/>
      <c r="DDD41" s="559"/>
      <c r="DDE41" s="560"/>
      <c r="DDF41" s="559"/>
      <c r="DDG41" s="559"/>
      <c r="DDH41" s="559"/>
      <c r="DDI41" s="560"/>
      <c r="DDJ41" s="560"/>
      <c r="DDK41" s="561"/>
      <c r="DDL41" s="560"/>
      <c r="DDM41" s="767"/>
      <c r="DDN41" s="767"/>
      <c r="DDO41" s="767"/>
      <c r="DDP41" s="767"/>
      <c r="DDQ41" s="767"/>
      <c r="DDR41" s="559"/>
      <c r="DDS41" s="559"/>
      <c r="DDT41" s="560"/>
      <c r="DDU41" s="559"/>
      <c r="DDV41" s="559"/>
      <c r="DDW41" s="559"/>
      <c r="DDX41" s="560"/>
      <c r="DDY41" s="560"/>
      <c r="DDZ41" s="561"/>
      <c r="DEA41" s="560"/>
      <c r="DEB41" s="767"/>
      <c r="DEC41" s="767"/>
      <c r="DED41" s="767"/>
      <c r="DEE41" s="767"/>
      <c r="DEF41" s="767"/>
      <c r="DEG41" s="559"/>
      <c r="DEH41" s="559"/>
      <c r="DEI41" s="560"/>
      <c r="DEJ41" s="559"/>
      <c r="DEK41" s="559"/>
      <c r="DEL41" s="559"/>
      <c r="DEM41" s="560"/>
      <c r="DEN41" s="560"/>
      <c r="DEO41" s="561"/>
      <c r="DEP41" s="560"/>
      <c r="DEQ41" s="767"/>
      <c r="DER41" s="767"/>
      <c r="DES41" s="767"/>
      <c r="DET41" s="767"/>
      <c r="DEU41" s="767"/>
      <c r="DEV41" s="559"/>
      <c r="DEW41" s="559"/>
      <c r="DEX41" s="560"/>
      <c r="DEY41" s="559"/>
      <c r="DEZ41" s="559"/>
      <c r="DFA41" s="559"/>
      <c r="DFB41" s="560"/>
      <c r="DFC41" s="560"/>
      <c r="DFD41" s="561"/>
      <c r="DFE41" s="560"/>
      <c r="DFF41" s="767"/>
      <c r="DFG41" s="767"/>
      <c r="DFH41" s="767"/>
      <c r="DFI41" s="767"/>
      <c r="DFJ41" s="767"/>
      <c r="DFK41" s="559"/>
      <c r="DFL41" s="559"/>
      <c r="DFM41" s="560"/>
      <c r="DFN41" s="559"/>
      <c r="DFO41" s="559"/>
      <c r="DFP41" s="559"/>
      <c r="DFQ41" s="560"/>
      <c r="DFR41" s="560"/>
      <c r="DFS41" s="561"/>
      <c r="DFT41" s="560"/>
      <c r="DFU41" s="767"/>
      <c r="DFV41" s="767"/>
      <c r="DFW41" s="767"/>
      <c r="DFX41" s="767"/>
      <c r="DFY41" s="767"/>
      <c r="DFZ41" s="559"/>
      <c r="DGA41" s="559"/>
      <c r="DGB41" s="560"/>
      <c r="DGC41" s="559"/>
      <c r="DGD41" s="559"/>
      <c r="DGE41" s="559"/>
      <c r="DGF41" s="560"/>
      <c r="DGG41" s="560"/>
      <c r="DGH41" s="561"/>
      <c r="DGI41" s="560"/>
      <c r="DGJ41" s="767"/>
      <c r="DGK41" s="767"/>
      <c r="DGL41" s="767"/>
      <c r="DGM41" s="767"/>
      <c r="DGN41" s="767"/>
      <c r="DGO41" s="559"/>
      <c r="DGP41" s="559"/>
      <c r="DGQ41" s="560"/>
      <c r="DGR41" s="559"/>
      <c r="DGS41" s="559"/>
      <c r="DGT41" s="559"/>
      <c r="DGU41" s="560"/>
      <c r="DGV41" s="560"/>
      <c r="DGW41" s="561"/>
      <c r="DGX41" s="560"/>
      <c r="DGY41" s="767"/>
      <c r="DGZ41" s="767"/>
      <c r="DHA41" s="767"/>
      <c r="DHB41" s="767"/>
      <c r="DHC41" s="767"/>
      <c r="DHD41" s="559"/>
      <c r="DHE41" s="559"/>
      <c r="DHF41" s="560"/>
      <c r="DHG41" s="559"/>
      <c r="DHH41" s="559"/>
      <c r="DHI41" s="559"/>
      <c r="DHJ41" s="560"/>
      <c r="DHK41" s="560"/>
      <c r="DHL41" s="561"/>
      <c r="DHM41" s="560"/>
      <c r="DHN41" s="767"/>
      <c r="DHO41" s="767"/>
      <c r="DHP41" s="767"/>
      <c r="DHQ41" s="767"/>
      <c r="DHR41" s="767"/>
      <c r="DHS41" s="559"/>
      <c r="DHT41" s="559"/>
      <c r="DHU41" s="560"/>
      <c r="DHV41" s="559"/>
      <c r="DHW41" s="559"/>
      <c r="DHX41" s="559"/>
      <c r="DHY41" s="560"/>
      <c r="DHZ41" s="560"/>
      <c r="DIA41" s="561"/>
      <c r="DIB41" s="560"/>
      <c r="DIC41" s="767"/>
      <c r="DID41" s="767"/>
      <c r="DIE41" s="767"/>
      <c r="DIF41" s="767"/>
      <c r="DIG41" s="767"/>
      <c r="DIH41" s="559"/>
      <c r="DII41" s="559"/>
      <c r="DIJ41" s="560"/>
      <c r="DIK41" s="559"/>
      <c r="DIL41" s="559"/>
      <c r="DIM41" s="559"/>
      <c r="DIN41" s="560"/>
      <c r="DIO41" s="560"/>
      <c r="DIP41" s="561"/>
      <c r="DIQ41" s="560"/>
      <c r="DIR41" s="767"/>
      <c r="DIS41" s="767"/>
      <c r="DIT41" s="767"/>
      <c r="DIU41" s="767"/>
      <c r="DIV41" s="767"/>
      <c r="DIW41" s="559"/>
      <c r="DIX41" s="559"/>
      <c r="DIY41" s="560"/>
      <c r="DIZ41" s="559"/>
      <c r="DJA41" s="559"/>
      <c r="DJB41" s="559"/>
      <c r="DJC41" s="560"/>
      <c r="DJD41" s="560"/>
      <c r="DJE41" s="561"/>
      <c r="DJF41" s="560"/>
      <c r="DJG41" s="767"/>
      <c r="DJH41" s="767"/>
      <c r="DJI41" s="767"/>
      <c r="DJJ41" s="767"/>
      <c r="DJK41" s="767"/>
      <c r="DJL41" s="559"/>
      <c r="DJM41" s="559"/>
      <c r="DJN41" s="560"/>
      <c r="DJO41" s="559"/>
      <c r="DJP41" s="559"/>
      <c r="DJQ41" s="559"/>
      <c r="DJR41" s="560"/>
      <c r="DJS41" s="560"/>
      <c r="DJT41" s="561"/>
      <c r="DJU41" s="560"/>
      <c r="DJV41" s="767"/>
      <c r="DJW41" s="767"/>
      <c r="DJX41" s="767"/>
      <c r="DJY41" s="767"/>
      <c r="DJZ41" s="767"/>
      <c r="DKA41" s="559"/>
      <c r="DKB41" s="559"/>
      <c r="DKC41" s="560"/>
      <c r="DKD41" s="559"/>
      <c r="DKE41" s="559"/>
      <c r="DKF41" s="559"/>
      <c r="DKG41" s="560"/>
      <c r="DKH41" s="560"/>
      <c r="DKI41" s="561"/>
      <c r="DKJ41" s="560"/>
      <c r="DKK41" s="767"/>
      <c r="DKL41" s="767"/>
      <c r="DKM41" s="767"/>
      <c r="DKN41" s="767"/>
      <c r="DKO41" s="767"/>
      <c r="DKP41" s="559"/>
      <c r="DKQ41" s="559"/>
      <c r="DKR41" s="560"/>
      <c r="DKS41" s="559"/>
      <c r="DKT41" s="559"/>
      <c r="DKU41" s="559"/>
      <c r="DKV41" s="560"/>
      <c r="DKW41" s="560"/>
      <c r="DKX41" s="561"/>
      <c r="DKY41" s="560"/>
      <c r="DKZ41" s="767"/>
      <c r="DLA41" s="767"/>
      <c r="DLB41" s="767"/>
      <c r="DLC41" s="767"/>
      <c r="DLD41" s="767"/>
      <c r="DLE41" s="559"/>
      <c r="DLF41" s="559"/>
      <c r="DLG41" s="560"/>
      <c r="DLH41" s="559"/>
      <c r="DLI41" s="559"/>
      <c r="DLJ41" s="559"/>
      <c r="DLK41" s="560"/>
      <c r="DLL41" s="560"/>
      <c r="DLM41" s="561"/>
      <c r="DLN41" s="560"/>
      <c r="DLO41" s="767"/>
      <c r="DLP41" s="767"/>
      <c r="DLQ41" s="767"/>
      <c r="DLR41" s="767"/>
      <c r="DLS41" s="767"/>
      <c r="DLT41" s="559"/>
      <c r="DLU41" s="559"/>
      <c r="DLV41" s="560"/>
      <c r="DLW41" s="559"/>
      <c r="DLX41" s="559"/>
      <c r="DLY41" s="559"/>
      <c r="DLZ41" s="560"/>
      <c r="DMA41" s="560"/>
      <c r="DMB41" s="561"/>
      <c r="DMC41" s="560"/>
      <c r="DMD41" s="767"/>
      <c r="DME41" s="767"/>
      <c r="DMF41" s="767"/>
      <c r="DMG41" s="767"/>
      <c r="DMH41" s="767"/>
      <c r="DMI41" s="559"/>
      <c r="DMJ41" s="559"/>
      <c r="DMK41" s="560"/>
      <c r="DML41" s="559"/>
      <c r="DMM41" s="559"/>
      <c r="DMN41" s="559"/>
      <c r="DMO41" s="560"/>
      <c r="DMP41" s="560"/>
      <c r="DMQ41" s="561"/>
      <c r="DMR41" s="560"/>
      <c r="DMS41" s="767"/>
      <c r="DMT41" s="767"/>
      <c r="DMU41" s="767"/>
      <c r="DMV41" s="767"/>
      <c r="DMW41" s="767"/>
      <c r="DMX41" s="559"/>
      <c r="DMY41" s="559"/>
      <c r="DMZ41" s="560"/>
      <c r="DNA41" s="559"/>
      <c r="DNB41" s="559"/>
      <c r="DNC41" s="559"/>
      <c r="DND41" s="560"/>
      <c r="DNE41" s="560"/>
      <c r="DNF41" s="561"/>
      <c r="DNG41" s="560"/>
      <c r="DNH41" s="767"/>
      <c r="DNI41" s="767"/>
      <c r="DNJ41" s="767"/>
      <c r="DNK41" s="767"/>
      <c r="DNL41" s="767"/>
      <c r="DNM41" s="559"/>
      <c r="DNN41" s="559"/>
      <c r="DNO41" s="560"/>
      <c r="DNP41" s="559"/>
      <c r="DNQ41" s="559"/>
      <c r="DNR41" s="559"/>
      <c r="DNS41" s="560"/>
      <c r="DNT41" s="560"/>
      <c r="DNU41" s="561"/>
      <c r="DNV41" s="560"/>
      <c r="DNW41" s="767"/>
      <c r="DNX41" s="767"/>
      <c r="DNY41" s="767"/>
      <c r="DNZ41" s="767"/>
      <c r="DOA41" s="767"/>
      <c r="DOB41" s="559"/>
      <c r="DOC41" s="559"/>
      <c r="DOD41" s="560"/>
      <c r="DOE41" s="559"/>
      <c r="DOF41" s="559"/>
      <c r="DOG41" s="559"/>
      <c r="DOH41" s="560"/>
      <c r="DOI41" s="560"/>
      <c r="DOJ41" s="561"/>
      <c r="DOK41" s="560"/>
      <c r="DOL41" s="767"/>
      <c r="DOM41" s="767"/>
      <c r="DON41" s="767"/>
      <c r="DOO41" s="767"/>
      <c r="DOP41" s="767"/>
      <c r="DOQ41" s="559"/>
      <c r="DOR41" s="559"/>
      <c r="DOS41" s="560"/>
      <c r="DOT41" s="559"/>
      <c r="DOU41" s="559"/>
      <c r="DOV41" s="559"/>
      <c r="DOW41" s="560"/>
      <c r="DOX41" s="560"/>
      <c r="DOY41" s="561"/>
      <c r="DOZ41" s="560"/>
      <c r="DPA41" s="767"/>
      <c r="DPB41" s="767"/>
      <c r="DPC41" s="767"/>
      <c r="DPD41" s="767"/>
      <c r="DPE41" s="767"/>
      <c r="DPF41" s="559"/>
      <c r="DPG41" s="559"/>
      <c r="DPH41" s="560"/>
      <c r="DPI41" s="559"/>
      <c r="DPJ41" s="559"/>
      <c r="DPK41" s="559"/>
      <c r="DPL41" s="560"/>
      <c r="DPM41" s="560"/>
      <c r="DPN41" s="561"/>
      <c r="DPO41" s="560"/>
      <c r="DPP41" s="767"/>
      <c r="DPQ41" s="767"/>
      <c r="DPR41" s="767"/>
      <c r="DPS41" s="767"/>
      <c r="DPT41" s="767"/>
      <c r="DPU41" s="559"/>
      <c r="DPV41" s="559"/>
      <c r="DPW41" s="560"/>
      <c r="DPX41" s="559"/>
      <c r="DPY41" s="559"/>
      <c r="DPZ41" s="559"/>
      <c r="DQA41" s="560"/>
      <c r="DQB41" s="560"/>
      <c r="DQC41" s="561"/>
      <c r="DQD41" s="560"/>
      <c r="DQE41" s="767"/>
      <c r="DQF41" s="767"/>
      <c r="DQG41" s="767"/>
      <c r="DQH41" s="767"/>
      <c r="DQI41" s="767"/>
      <c r="DQJ41" s="559"/>
      <c r="DQK41" s="559"/>
      <c r="DQL41" s="560"/>
      <c r="DQM41" s="559"/>
      <c r="DQN41" s="559"/>
      <c r="DQO41" s="559"/>
      <c r="DQP41" s="560"/>
      <c r="DQQ41" s="560"/>
      <c r="DQR41" s="561"/>
      <c r="DQS41" s="560"/>
      <c r="DQT41" s="767"/>
      <c r="DQU41" s="767"/>
      <c r="DQV41" s="767"/>
      <c r="DQW41" s="767"/>
      <c r="DQX41" s="767"/>
      <c r="DQY41" s="559"/>
      <c r="DQZ41" s="559"/>
      <c r="DRA41" s="560"/>
      <c r="DRB41" s="559"/>
      <c r="DRC41" s="559"/>
      <c r="DRD41" s="559"/>
      <c r="DRE41" s="560"/>
      <c r="DRF41" s="560"/>
      <c r="DRG41" s="561"/>
      <c r="DRH41" s="560"/>
      <c r="DRI41" s="767"/>
      <c r="DRJ41" s="767"/>
      <c r="DRK41" s="767"/>
      <c r="DRL41" s="767"/>
      <c r="DRM41" s="767"/>
      <c r="DRN41" s="559"/>
      <c r="DRO41" s="559"/>
      <c r="DRP41" s="560"/>
      <c r="DRQ41" s="559"/>
      <c r="DRR41" s="559"/>
      <c r="DRS41" s="559"/>
      <c r="DRT41" s="560"/>
      <c r="DRU41" s="560"/>
      <c r="DRV41" s="561"/>
      <c r="DRW41" s="560"/>
      <c r="DRX41" s="767"/>
      <c r="DRY41" s="767"/>
      <c r="DRZ41" s="767"/>
      <c r="DSA41" s="767"/>
      <c r="DSB41" s="767"/>
      <c r="DSC41" s="559"/>
      <c r="DSD41" s="559"/>
      <c r="DSE41" s="560"/>
      <c r="DSF41" s="559"/>
      <c r="DSG41" s="559"/>
      <c r="DSH41" s="559"/>
      <c r="DSI41" s="560"/>
      <c r="DSJ41" s="560"/>
      <c r="DSK41" s="561"/>
      <c r="DSL41" s="560"/>
      <c r="DSM41" s="767"/>
      <c r="DSN41" s="767"/>
      <c r="DSO41" s="767"/>
      <c r="DSP41" s="767"/>
      <c r="DSQ41" s="767"/>
      <c r="DSR41" s="559"/>
      <c r="DSS41" s="559"/>
      <c r="DST41" s="560"/>
      <c r="DSU41" s="559"/>
      <c r="DSV41" s="559"/>
      <c r="DSW41" s="559"/>
      <c r="DSX41" s="560"/>
      <c r="DSY41" s="560"/>
      <c r="DSZ41" s="561"/>
      <c r="DTA41" s="560"/>
      <c r="DTB41" s="767"/>
      <c r="DTC41" s="767"/>
      <c r="DTD41" s="767"/>
      <c r="DTE41" s="767"/>
      <c r="DTF41" s="767"/>
      <c r="DTG41" s="559"/>
      <c r="DTH41" s="559"/>
      <c r="DTI41" s="560"/>
      <c r="DTJ41" s="559"/>
      <c r="DTK41" s="559"/>
      <c r="DTL41" s="559"/>
      <c r="DTM41" s="560"/>
      <c r="DTN41" s="560"/>
      <c r="DTO41" s="561"/>
      <c r="DTP41" s="560"/>
      <c r="DTQ41" s="767"/>
      <c r="DTR41" s="767"/>
      <c r="DTS41" s="767"/>
      <c r="DTT41" s="767"/>
      <c r="DTU41" s="767"/>
      <c r="DTV41" s="559"/>
      <c r="DTW41" s="559"/>
      <c r="DTX41" s="560"/>
      <c r="DTY41" s="559"/>
      <c r="DTZ41" s="559"/>
      <c r="DUA41" s="559"/>
      <c r="DUB41" s="560"/>
      <c r="DUC41" s="560"/>
      <c r="DUD41" s="561"/>
      <c r="DUE41" s="560"/>
      <c r="DUF41" s="767"/>
      <c r="DUG41" s="767"/>
      <c r="DUH41" s="767"/>
      <c r="DUI41" s="767"/>
      <c r="DUJ41" s="767"/>
      <c r="DUK41" s="559"/>
      <c r="DUL41" s="559"/>
      <c r="DUM41" s="560"/>
      <c r="DUN41" s="559"/>
      <c r="DUO41" s="559"/>
      <c r="DUP41" s="559"/>
      <c r="DUQ41" s="560"/>
      <c r="DUR41" s="560"/>
      <c r="DUS41" s="561"/>
      <c r="DUT41" s="560"/>
      <c r="DUU41" s="767"/>
      <c r="DUV41" s="767"/>
      <c r="DUW41" s="767"/>
      <c r="DUX41" s="767"/>
      <c r="DUY41" s="767"/>
      <c r="DUZ41" s="559"/>
      <c r="DVA41" s="559"/>
      <c r="DVB41" s="560"/>
      <c r="DVC41" s="559"/>
      <c r="DVD41" s="559"/>
      <c r="DVE41" s="559"/>
      <c r="DVF41" s="560"/>
      <c r="DVG41" s="560"/>
      <c r="DVH41" s="561"/>
      <c r="DVI41" s="560"/>
      <c r="DVJ41" s="767"/>
      <c r="DVK41" s="767"/>
      <c r="DVL41" s="767"/>
      <c r="DVM41" s="767"/>
      <c r="DVN41" s="767"/>
      <c r="DVO41" s="559"/>
      <c r="DVP41" s="559"/>
      <c r="DVQ41" s="560"/>
      <c r="DVR41" s="559"/>
      <c r="DVS41" s="559"/>
      <c r="DVT41" s="559"/>
      <c r="DVU41" s="560"/>
      <c r="DVV41" s="560"/>
      <c r="DVW41" s="561"/>
      <c r="DVX41" s="560"/>
      <c r="DVY41" s="767"/>
      <c r="DVZ41" s="767"/>
      <c r="DWA41" s="767"/>
      <c r="DWB41" s="767"/>
      <c r="DWC41" s="767"/>
      <c r="DWD41" s="559"/>
      <c r="DWE41" s="559"/>
      <c r="DWF41" s="560"/>
      <c r="DWG41" s="559"/>
      <c r="DWH41" s="559"/>
      <c r="DWI41" s="559"/>
      <c r="DWJ41" s="560"/>
      <c r="DWK41" s="560"/>
      <c r="DWL41" s="561"/>
      <c r="DWM41" s="560"/>
      <c r="DWN41" s="767"/>
      <c r="DWO41" s="767"/>
      <c r="DWP41" s="767"/>
      <c r="DWQ41" s="767"/>
      <c r="DWR41" s="767"/>
      <c r="DWS41" s="559"/>
      <c r="DWT41" s="559"/>
      <c r="DWU41" s="560"/>
      <c r="DWV41" s="559"/>
      <c r="DWW41" s="559"/>
      <c r="DWX41" s="559"/>
      <c r="DWY41" s="560"/>
      <c r="DWZ41" s="560"/>
      <c r="DXA41" s="561"/>
      <c r="DXB41" s="560"/>
      <c r="DXC41" s="767"/>
      <c r="DXD41" s="767"/>
      <c r="DXE41" s="767"/>
      <c r="DXF41" s="767"/>
      <c r="DXG41" s="767"/>
      <c r="DXH41" s="559"/>
      <c r="DXI41" s="559"/>
      <c r="DXJ41" s="560"/>
      <c r="DXK41" s="559"/>
      <c r="DXL41" s="559"/>
      <c r="DXM41" s="559"/>
      <c r="DXN41" s="560"/>
      <c r="DXO41" s="560"/>
      <c r="DXP41" s="561"/>
      <c r="DXQ41" s="560"/>
      <c r="DXR41" s="767"/>
      <c r="DXS41" s="767"/>
      <c r="DXT41" s="767"/>
      <c r="DXU41" s="767"/>
      <c r="DXV41" s="767"/>
      <c r="DXW41" s="559"/>
      <c r="DXX41" s="559"/>
      <c r="DXY41" s="560"/>
      <c r="DXZ41" s="559"/>
      <c r="DYA41" s="559"/>
      <c r="DYB41" s="559"/>
      <c r="DYC41" s="560"/>
      <c r="DYD41" s="560"/>
      <c r="DYE41" s="561"/>
      <c r="DYF41" s="560"/>
      <c r="DYG41" s="767"/>
      <c r="DYH41" s="767"/>
      <c r="DYI41" s="767"/>
      <c r="DYJ41" s="767"/>
      <c r="DYK41" s="767"/>
      <c r="DYL41" s="559"/>
      <c r="DYM41" s="559"/>
      <c r="DYN41" s="560"/>
      <c r="DYO41" s="559"/>
      <c r="DYP41" s="559"/>
      <c r="DYQ41" s="559"/>
      <c r="DYR41" s="560"/>
      <c r="DYS41" s="560"/>
      <c r="DYT41" s="561"/>
      <c r="DYU41" s="560"/>
      <c r="DYV41" s="767"/>
      <c r="DYW41" s="767"/>
      <c r="DYX41" s="767"/>
      <c r="DYY41" s="767"/>
      <c r="DYZ41" s="767"/>
      <c r="DZA41" s="559"/>
      <c r="DZB41" s="559"/>
      <c r="DZC41" s="560"/>
      <c r="DZD41" s="559"/>
      <c r="DZE41" s="559"/>
      <c r="DZF41" s="559"/>
      <c r="DZG41" s="560"/>
      <c r="DZH41" s="560"/>
      <c r="DZI41" s="561"/>
      <c r="DZJ41" s="560"/>
      <c r="DZK41" s="767"/>
      <c r="DZL41" s="767"/>
      <c r="DZM41" s="767"/>
      <c r="DZN41" s="767"/>
      <c r="DZO41" s="767"/>
      <c r="DZP41" s="559"/>
      <c r="DZQ41" s="559"/>
      <c r="DZR41" s="560"/>
      <c r="DZS41" s="559"/>
      <c r="DZT41" s="559"/>
      <c r="DZU41" s="559"/>
      <c r="DZV41" s="560"/>
      <c r="DZW41" s="560"/>
      <c r="DZX41" s="561"/>
      <c r="DZY41" s="560"/>
      <c r="DZZ41" s="767"/>
      <c r="EAA41" s="767"/>
      <c r="EAB41" s="767"/>
      <c r="EAC41" s="767"/>
      <c r="EAD41" s="767"/>
      <c r="EAE41" s="559"/>
      <c r="EAF41" s="559"/>
      <c r="EAG41" s="560"/>
      <c r="EAH41" s="559"/>
      <c r="EAI41" s="559"/>
      <c r="EAJ41" s="559"/>
      <c r="EAK41" s="560"/>
      <c r="EAL41" s="560"/>
      <c r="EAM41" s="561"/>
      <c r="EAN41" s="560"/>
      <c r="EAO41" s="767"/>
      <c r="EAP41" s="767"/>
      <c r="EAQ41" s="767"/>
      <c r="EAR41" s="767"/>
      <c r="EAS41" s="767"/>
      <c r="EAT41" s="559"/>
      <c r="EAU41" s="559"/>
      <c r="EAV41" s="560"/>
      <c r="EAW41" s="559"/>
      <c r="EAX41" s="559"/>
      <c r="EAY41" s="559"/>
      <c r="EAZ41" s="560"/>
      <c r="EBA41" s="560"/>
      <c r="EBB41" s="561"/>
      <c r="EBC41" s="560"/>
      <c r="EBD41" s="767"/>
      <c r="EBE41" s="767"/>
      <c r="EBF41" s="767"/>
      <c r="EBG41" s="767"/>
      <c r="EBH41" s="767"/>
      <c r="EBI41" s="559"/>
      <c r="EBJ41" s="559"/>
      <c r="EBK41" s="560"/>
      <c r="EBL41" s="559"/>
      <c r="EBM41" s="559"/>
      <c r="EBN41" s="559"/>
      <c r="EBO41" s="560"/>
      <c r="EBP41" s="560"/>
      <c r="EBQ41" s="561"/>
      <c r="EBR41" s="560"/>
      <c r="EBS41" s="767"/>
      <c r="EBT41" s="767"/>
      <c r="EBU41" s="767"/>
      <c r="EBV41" s="767"/>
      <c r="EBW41" s="767"/>
      <c r="EBX41" s="559"/>
      <c r="EBY41" s="559"/>
      <c r="EBZ41" s="560"/>
      <c r="ECA41" s="559"/>
      <c r="ECB41" s="559"/>
      <c r="ECC41" s="559"/>
      <c r="ECD41" s="560"/>
      <c r="ECE41" s="560"/>
      <c r="ECF41" s="561"/>
      <c r="ECG41" s="560"/>
      <c r="ECH41" s="767"/>
      <c r="ECI41" s="767"/>
      <c r="ECJ41" s="767"/>
      <c r="ECK41" s="767"/>
      <c r="ECL41" s="767"/>
      <c r="ECM41" s="559"/>
      <c r="ECN41" s="559"/>
      <c r="ECO41" s="560"/>
      <c r="ECP41" s="559"/>
      <c r="ECQ41" s="559"/>
      <c r="ECR41" s="559"/>
      <c r="ECS41" s="560"/>
      <c r="ECT41" s="560"/>
      <c r="ECU41" s="561"/>
      <c r="ECV41" s="560"/>
      <c r="ECW41" s="767"/>
      <c r="ECX41" s="767"/>
      <c r="ECY41" s="767"/>
      <c r="ECZ41" s="767"/>
      <c r="EDA41" s="767"/>
      <c r="EDB41" s="559"/>
      <c r="EDC41" s="559"/>
      <c r="EDD41" s="560"/>
      <c r="EDE41" s="559"/>
      <c r="EDF41" s="559"/>
      <c r="EDG41" s="559"/>
      <c r="EDH41" s="560"/>
      <c r="EDI41" s="560"/>
      <c r="EDJ41" s="561"/>
      <c r="EDK41" s="560"/>
      <c r="EDL41" s="767"/>
      <c r="EDM41" s="767"/>
      <c r="EDN41" s="767"/>
      <c r="EDO41" s="767"/>
      <c r="EDP41" s="767"/>
      <c r="EDQ41" s="559"/>
      <c r="EDR41" s="559"/>
      <c r="EDS41" s="560"/>
      <c r="EDT41" s="559"/>
      <c r="EDU41" s="559"/>
      <c r="EDV41" s="559"/>
      <c r="EDW41" s="560"/>
      <c r="EDX41" s="560"/>
      <c r="EDY41" s="561"/>
      <c r="EDZ41" s="560"/>
      <c r="EEA41" s="767"/>
      <c r="EEB41" s="767"/>
      <c r="EEC41" s="767"/>
      <c r="EED41" s="767"/>
      <c r="EEE41" s="767"/>
      <c r="EEF41" s="559"/>
      <c r="EEG41" s="559"/>
      <c r="EEH41" s="560"/>
      <c r="EEI41" s="559"/>
      <c r="EEJ41" s="559"/>
      <c r="EEK41" s="559"/>
      <c r="EEL41" s="560"/>
      <c r="EEM41" s="560"/>
      <c r="EEN41" s="561"/>
      <c r="EEO41" s="560"/>
      <c r="EEP41" s="767"/>
      <c r="EEQ41" s="767"/>
      <c r="EER41" s="767"/>
      <c r="EES41" s="767"/>
      <c r="EET41" s="767"/>
      <c r="EEU41" s="559"/>
      <c r="EEV41" s="559"/>
      <c r="EEW41" s="560"/>
      <c r="EEX41" s="559"/>
      <c r="EEY41" s="559"/>
      <c r="EEZ41" s="559"/>
      <c r="EFA41" s="560"/>
      <c r="EFB41" s="560"/>
      <c r="EFC41" s="561"/>
      <c r="EFD41" s="560"/>
      <c r="EFE41" s="767"/>
      <c r="EFF41" s="767"/>
      <c r="EFG41" s="767"/>
      <c r="EFH41" s="767"/>
      <c r="EFI41" s="767"/>
      <c r="EFJ41" s="559"/>
      <c r="EFK41" s="559"/>
      <c r="EFL41" s="560"/>
      <c r="EFM41" s="559"/>
      <c r="EFN41" s="559"/>
      <c r="EFO41" s="559"/>
      <c r="EFP41" s="560"/>
      <c r="EFQ41" s="560"/>
      <c r="EFR41" s="561"/>
      <c r="EFS41" s="560"/>
      <c r="EFT41" s="767"/>
      <c r="EFU41" s="767"/>
      <c r="EFV41" s="767"/>
      <c r="EFW41" s="767"/>
      <c r="EFX41" s="767"/>
      <c r="EFY41" s="559"/>
      <c r="EFZ41" s="559"/>
      <c r="EGA41" s="560"/>
      <c r="EGB41" s="559"/>
      <c r="EGC41" s="559"/>
      <c r="EGD41" s="559"/>
      <c r="EGE41" s="560"/>
      <c r="EGF41" s="560"/>
      <c r="EGG41" s="561"/>
      <c r="EGH41" s="560"/>
      <c r="EGI41" s="767"/>
      <c r="EGJ41" s="767"/>
      <c r="EGK41" s="767"/>
      <c r="EGL41" s="767"/>
      <c r="EGM41" s="767"/>
      <c r="EGN41" s="559"/>
      <c r="EGO41" s="559"/>
      <c r="EGP41" s="560"/>
      <c r="EGQ41" s="559"/>
      <c r="EGR41" s="559"/>
      <c r="EGS41" s="559"/>
      <c r="EGT41" s="560"/>
      <c r="EGU41" s="560"/>
      <c r="EGV41" s="561"/>
      <c r="EGW41" s="560"/>
      <c r="EGX41" s="767"/>
      <c r="EGY41" s="767"/>
      <c r="EGZ41" s="767"/>
      <c r="EHA41" s="767"/>
      <c r="EHB41" s="767"/>
      <c r="EHC41" s="559"/>
      <c r="EHD41" s="559"/>
      <c r="EHE41" s="560"/>
      <c r="EHF41" s="559"/>
      <c r="EHG41" s="559"/>
      <c r="EHH41" s="559"/>
      <c r="EHI41" s="560"/>
      <c r="EHJ41" s="560"/>
      <c r="EHK41" s="561"/>
      <c r="EHL41" s="560"/>
      <c r="EHM41" s="767"/>
      <c r="EHN41" s="767"/>
      <c r="EHO41" s="767"/>
      <c r="EHP41" s="767"/>
      <c r="EHQ41" s="767"/>
      <c r="EHR41" s="559"/>
      <c r="EHS41" s="559"/>
      <c r="EHT41" s="560"/>
      <c r="EHU41" s="559"/>
      <c r="EHV41" s="559"/>
      <c r="EHW41" s="559"/>
      <c r="EHX41" s="560"/>
      <c r="EHY41" s="560"/>
      <c r="EHZ41" s="561"/>
      <c r="EIA41" s="560"/>
      <c r="EIB41" s="767"/>
      <c r="EIC41" s="767"/>
      <c r="EID41" s="767"/>
      <c r="EIE41" s="767"/>
      <c r="EIF41" s="767"/>
      <c r="EIG41" s="559"/>
      <c r="EIH41" s="559"/>
      <c r="EII41" s="560"/>
      <c r="EIJ41" s="559"/>
      <c r="EIK41" s="559"/>
      <c r="EIL41" s="559"/>
      <c r="EIM41" s="560"/>
      <c r="EIN41" s="560"/>
      <c r="EIO41" s="561"/>
      <c r="EIP41" s="560"/>
      <c r="EIQ41" s="767"/>
      <c r="EIR41" s="767"/>
      <c r="EIS41" s="767"/>
      <c r="EIT41" s="767"/>
      <c r="EIU41" s="767"/>
      <c r="EIV41" s="559"/>
      <c r="EIW41" s="559"/>
      <c r="EIX41" s="560"/>
      <c r="EIY41" s="559"/>
      <c r="EIZ41" s="559"/>
      <c r="EJA41" s="559"/>
      <c r="EJB41" s="560"/>
      <c r="EJC41" s="560"/>
      <c r="EJD41" s="561"/>
      <c r="EJE41" s="560"/>
      <c r="EJF41" s="767"/>
      <c r="EJG41" s="767"/>
      <c r="EJH41" s="767"/>
      <c r="EJI41" s="767"/>
      <c r="EJJ41" s="767"/>
      <c r="EJK41" s="559"/>
      <c r="EJL41" s="559"/>
      <c r="EJM41" s="560"/>
      <c r="EJN41" s="559"/>
      <c r="EJO41" s="559"/>
      <c r="EJP41" s="559"/>
      <c r="EJQ41" s="560"/>
      <c r="EJR41" s="560"/>
      <c r="EJS41" s="561"/>
      <c r="EJT41" s="560"/>
      <c r="EJU41" s="767"/>
      <c r="EJV41" s="767"/>
      <c r="EJW41" s="767"/>
      <c r="EJX41" s="767"/>
      <c r="EJY41" s="767"/>
      <c r="EJZ41" s="559"/>
      <c r="EKA41" s="559"/>
      <c r="EKB41" s="560"/>
      <c r="EKC41" s="559"/>
      <c r="EKD41" s="559"/>
      <c r="EKE41" s="559"/>
      <c r="EKF41" s="560"/>
      <c r="EKG41" s="560"/>
      <c r="EKH41" s="561"/>
      <c r="EKI41" s="560"/>
      <c r="EKJ41" s="767"/>
      <c r="EKK41" s="767"/>
      <c r="EKL41" s="767"/>
      <c r="EKM41" s="767"/>
      <c r="EKN41" s="767"/>
      <c r="EKO41" s="559"/>
      <c r="EKP41" s="559"/>
      <c r="EKQ41" s="560"/>
      <c r="EKR41" s="559"/>
      <c r="EKS41" s="559"/>
      <c r="EKT41" s="559"/>
      <c r="EKU41" s="560"/>
      <c r="EKV41" s="560"/>
      <c r="EKW41" s="561"/>
      <c r="EKX41" s="560"/>
      <c r="EKY41" s="767"/>
      <c r="EKZ41" s="767"/>
      <c r="ELA41" s="767"/>
      <c r="ELB41" s="767"/>
      <c r="ELC41" s="767"/>
      <c r="ELD41" s="559"/>
      <c r="ELE41" s="559"/>
      <c r="ELF41" s="560"/>
      <c r="ELG41" s="559"/>
      <c r="ELH41" s="559"/>
      <c r="ELI41" s="559"/>
      <c r="ELJ41" s="560"/>
      <c r="ELK41" s="560"/>
      <c r="ELL41" s="561"/>
      <c r="ELM41" s="560"/>
      <c r="ELN41" s="767"/>
      <c r="ELO41" s="767"/>
      <c r="ELP41" s="767"/>
      <c r="ELQ41" s="767"/>
      <c r="ELR41" s="767"/>
      <c r="ELS41" s="559"/>
      <c r="ELT41" s="559"/>
      <c r="ELU41" s="560"/>
      <c r="ELV41" s="559"/>
      <c r="ELW41" s="559"/>
      <c r="ELX41" s="559"/>
      <c r="ELY41" s="560"/>
      <c r="ELZ41" s="560"/>
      <c r="EMA41" s="561"/>
      <c r="EMB41" s="560"/>
      <c r="EMC41" s="767"/>
      <c r="EMD41" s="767"/>
      <c r="EME41" s="767"/>
      <c r="EMF41" s="767"/>
      <c r="EMG41" s="767"/>
      <c r="EMH41" s="559"/>
      <c r="EMI41" s="559"/>
      <c r="EMJ41" s="560"/>
      <c r="EMK41" s="559"/>
      <c r="EML41" s="559"/>
      <c r="EMM41" s="559"/>
      <c r="EMN41" s="560"/>
      <c r="EMO41" s="560"/>
      <c r="EMP41" s="561"/>
      <c r="EMQ41" s="560"/>
      <c r="EMR41" s="767"/>
      <c r="EMS41" s="767"/>
      <c r="EMT41" s="767"/>
      <c r="EMU41" s="767"/>
      <c r="EMV41" s="767"/>
      <c r="EMW41" s="559"/>
      <c r="EMX41" s="559"/>
      <c r="EMY41" s="560"/>
      <c r="EMZ41" s="559"/>
      <c r="ENA41" s="559"/>
      <c r="ENB41" s="559"/>
      <c r="ENC41" s="560"/>
      <c r="END41" s="560"/>
      <c r="ENE41" s="561"/>
      <c r="ENF41" s="560"/>
      <c r="ENG41" s="767"/>
      <c r="ENH41" s="767"/>
      <c r="ENI41" s="767"/>
      <c r="ENJ41" s="767"/>
      <c r="ENK41" s="767"/>
      <c r="ENL41" s="559"/>
      <c r="ENM41" s="559"/>
      <c r="ENN41" s="560"/>
      <c r="ENO41" s="559"/>
      <c r="ENP41" s="559"/>
      <c r="ENQ41" s="559"/>
      <c r="ENR41" s="560"/>
      <c r="ENS41" s="560"/>
      <c r="ENT41" s="561"/>
      <c r="ENU41" s="560"/>
      <c r="ENV41" s="767"/>
      <c r="ENW41" s="767"/>
      <c r="ENX41" s="767"/>
      <c r="ENY41" s="767"/>
      <c r="ENZ41" s="767"/>
      <c r="EOA41" s="559"/>
      <c r="EOB41" s="559"/>
      <c r="EOC41" s="560"/>
      <c r="EOD41" s="559"/>
      <c r="EOE41" s="559"/>
      <c r="EOF41" s="559"/>
      <c r="EOG41" s="560"/>
      <c r="EOH41" s="560"/>
      <c r="EOI41" s="561"/>
      <c r="EOJ41" s="560"/>
      <c r="EOK41" s="767"/>
      <c r="EOL41" s="767"/>
      <c r="EOM41" s="767"/>
      <c r="EON41" s="767"/>
      <c r="EOO41" s="767"/>
      <c r="EOP41" s="559"/>
      <c r="EOQ41" s="559"/>
      <c r="EOR41" s="560"/>
      <c r="EOS41" s="559"/>
      <c r="EOT41" s="559"/>
      <c r="EOU41" s="559"/>
      <c r="EOV41" s="560"/>
      <c r="EOW41" s="560"/>
      <c r="EOX41" s="561"/>
      <c r="EOY41" s="560"/>
      <c r="EOZ41" s="767"/>
      <c r="EPA41" s="767"/>
      <c r="EPB41" s="767"/>
      <c r="EPC41" s="767"/>
      <c r="EPD41" s="767"/>
      <c r="EPE41" s="559"/>
      <c r="EPF41" s="559"/>
      <c r="EPG41" s="560"/>
      <c r="EPH41" s="559"/>
      <c r="EPI41" s="559"/>
      <c r="EPJ41" s="559"/>
      <c r="EPK41" s="560"/>
      <c r="EPL41" s="560"/>
      <c r="EPM41" s="561"/>
      <c r="EPN41" s="560"/>
      <c r="EPO41" s="767"/>
      <c r="EPP41" s="767"/>
      <c r="EPQ41" s="767"/>
      <c r="EPR41" s="767"/>
      <c r="EPS41" s="767"/>
      <c r="EPT41" s="559"/>
      <c r="EPU41" s="559"/>
      <c r="EPV41" s="560"/>
      <c r="EPW41" s="559"/>
      <c r="EPX41" s="559"/>
      <c r="EPY41" s="559"/>
      <c r="EPZ41" s="560"/>
      <c r="EQA41" s="560"/>
      <c r="EQB41" s="561"/>
      <c r="EQC41" s="560"/>
      <c r="EQD41" s="767"/>
      <c r="EQE41" s="767"/>
      <c r="EQF41" s="767"/>
      <c r="EQG41" s="767"/>
      <c r="EQH41" s="767"/>
      <c r="EQI41" s="559"/>
      <c r="EQJ41" s="559"/>
      <c r="EQK41" s="560"/>
      <c r="EQL41" s="559"/>
      <c r="EQM41" s="559"/>
      <c r="EQN41" s="559"/>
      <c r="EQO41" s="560"/>
      <c r="EQP41" s="560"/>
      <c r="EQQ41" s="561"/>
      <c r="EQR41" s="560"/>
      <c r="EQS41" s="767"/>
      <c r="EQT41" s="767"/>
      <c r="EQU41" s="767"/>
      <c r="EQV41" s="767"/>
      <c r="EQW41" s="767"/>
      <c r="EQX41" s="559"/>
      <c r="EQY41" s="559"/>
      <c r="EQZ41" s="560"/>
      <c r="ERA41" s="559"/>
      <c r="ERB41" s="559"/>
      <c r="ERC41" s="559"/>
      <c r="ERD41" s="560"/>
      <c r="ERE41" s="560"/>
      <c r="ERF41" s="561"/>
      <c r="ERG41" s="560"/>
      <c r="ERH41" s="767"/>
      <c r="ERI41" s="767"/>
      <c r="ERJ41" s="767"/>
      <c r="ERK41" s="767"/>
      <c r="ERL41" s="767"/>
      <c r="ERM41" s="559"/>
      <c r="ERN41" s="559"/>
      <c r="ERO41" s="560"/>
      <c r="ERP41" s="559"/>
      <c r="ERQ41" s="559"/>
      <c r="ERR41" s="559"/>
      <c r="ERS41" s="560"/>
      <c r="ERT41" s="560"/>
      <c r="ERU41" s="561"/>
      <c r="ERV41" s="560"/>
      <c r="ERW41" s="767"/>
      <c r="ERX41" s="767"/>
      <c r="ERY41" s="767"/>
      <c r="ERZ41" s="767"/>
      <c r="ESA41" s="767"/>
      <c r="ESB41" s="559"/>
      <c r="ESC41" s="559"/>
      <c r="ESD41" s="560"/>
      <c r="ESE41" s="559"/>
      <c r="ESF41" s="559"/>
      <c r="ESG41" s="559"/>
      <c r="ESH41" s="560"/>
      <c r="ESI41" s="560"/>
      <c r="ESJ41" s="561"/>
      <c r="ESK41" s="560"/>
      <c r="ESL41" s="767"/>
      <c r="ESM41" s="767"/>
      <c r="ESN41" s="767"/>
      <c r="ESO41" s="767"/>
      <c r="ESP41" s="767"/>
      <c r="ESQ41" s="559"/>
      <c r="ESR41" s="559"/>
      <c r="ESS41" s="560"/>
      <c r="EST41" s="559"/>
      <c r="ESU41" s="559"/>
      <c r="ESV41" s="559"/>
      <c r="ESW41" s="560"/>
      <c r="ESX41" s="560"/>
      <c r="ESY41" s="561"/>
      <c r="ESZ41" s="560"/>
      <c r="ETA41" s="767"/>
      <c r="ETB41" s="767"/>
      <c r="ETC41" s="767"/>
      <c r="ETD41" s="767"/>
      <c r="ETE41" s="767"/>
      <c r="ETF41" s="559"/>
      <c r="ETG41" s="559"/>
      <c r="ETH41" s="560"/>
      <c r="ETI41" s="559"/>
      <c r="ETJ41" s="559"/>
      <c r="ETK41" s="559"/>
      <c r="ETL41" s="560"/>
      <c r="ETM41" s="560"/>
      <c r="ETN41" s="561"/>
      <c r="ETO41" s="560"/>
      <c r="ETP41" s="767"/>
      <c r="ETQ41" s="767"/>
      <c r="ETR41" s="767"/>
      <c r="ETS41" s="767"/>
      <c r="ETT41" s="767"/>
      <c r="ETU41" s="559"/>
      <c r="ETV41" s="559"/>
      <c r="ETW41" s="560"/>
      <c r="ETX41" s="559"/>
      <c r="ETY41" s="559"/>
      <c r="ETZ41" s="559"/>
      <c r="EUA41" s="560"/>
      <c r="EUB41" s="560"/>
      <c r="EUC41" s="561"/>
      <c r="EUD41" s="560"/>
      <c r="EUE41" s="767"/>
      <c r="EUF41" s="767"/>
      <c r="EUG41" s="767"/>
      <c r="EUH41" s="767"/>
      <c r="EUI41" s="767"/>
      <c r="EUJ41" s="559"/>
      <c r="EUK41" s="559"/>
      <c r="EUL41" s="560"/>
      <c r="EUM41" s="559"/>
      <c r="EUN41" s="559"/>
      <c r="EUO41" s="559"/>
      <c r="EUP41" s="560"/>
      <c r="EUQ41" s="560"/>
      <c r="EUR41" s="561"/>
      <c r="EUS41" s="560"/>
      <c r="EUT41" s="767"/>
      <c r="EUU41" s="767"/>
      <c r="EUV41" s="767"/>
      <c r="EUW41" s="767"/>
      <c r="EUX41" s="767"/>
      <c r="EUY41" s="559"/>
      <c r="EUZ41" s="559"/>
      <c r="EVA41" s="560"/>
      <c r="EVB41" s="559"/>
      <c r="EVC41" s="559"/>
      <c r="EVD41" s="559"/>
      <c r="EVE41" s="560"/>
      <c r="EVF41" s="560"/>
      <c r="EVG41" s="561"/>
      <c r="EVH41" s="560"/>
      <c r="EVI41" s="767"/>
      <c r="EVJ41" s="767"/>
      <c r="EVK41" s="767"/>
      <c r="EVL41" s="767"/>
      <c r="EVM41" s="767"/>
      <c r="EVN41" s="559"/>
      <c r="EVO41" s="559"/>
      <c r="EVP41" s="560"/>
      <c r="EVQ41" s="559"/>
      <c r="EVR41" s="559"/>
      <c r="EVS41" s="559"/>
      <c r="EVT41" s="560"/>
      <c r="EVU41" s="560"/>
      <c r="EVV41" s="561"/>
      <c r="EVW41" s="560"/>
      <c r="EVX41" s="767"/>
      <c r="EVY41" s="767"/>
      <c r="EVZ41" s="767"/>
      <c r="EWA41" s="767"/>
      <c r="EWB41" s="767"/>
      <c r="EWC41" s="559"/>
      <c r="EWD41" s="559"/>
      <c r="EWE41" s="560"/>
      <c r="EWF41" s="559"/>
      <c r="EWG41" s="559"/>
      <c r="EWH41" s="559"/>
      <c r="EWI41" s="560"/>
      <c r="EWJ41" s="560"/>
      <c r="EWK41" s="561"/>
      <c r="EWL41" s="560"/>
      <c r="EWM41" s="767"/>
      <c r="EWN41" s="767"/>
      <c r="EWO41" s="767"/>
      <c r="EWP41" s="767"/>
      <c r="EWQ41" s="767"/>
      <c r="EWR41" s="559"/>
      <c r="EWS41" s="559"/>
      <c r="EWT41" s="560"/>
      <c r="EWU41" s="559"/>
      <c r="EWV41" s="559"/>
      <c r="EWW41" s="559"/>
      <c r="EWX41" s="560"/>
      <c r="EWY41" s="560"/>
      <c r="EWZ41" s="561"/>
      <c r="EXA41" s="560"/>
      <c r="EXB41" s="767"/>
      <c r="EXC41" s="767"/>
      <c r="EXD41" s="767"/>
      <c r="EXE41" s="767"/>
      <c r="EXF41" s="767"/>
      <c r="EXG41" s="559"/>
      <c r="EXH41" s="559"/>
      <c r="EXI41" s="560"/>
      <c r="EXJ41" s="559"/>
      <c r="EXK41" s="559"/>
      <c r="EXL41" s="559"/>
      <c r="EXM41" s="560"/>
      <c r="EXN41" s="560"/>
      <c r="EXO41" s="561"/>
      <c r="EXP41" s="560"/>
      <c r="EXQ41" s="767"/>
      <c r="EXR41" s="767"/>
      <c r="EXS41" s="767"/>
      <c r="EXT41" s="767"/>
      <c r="EXU41" s="767"/>
      <c r="EXV41" s="559"/>
      <c r="EXW41" s="559"/>
      <c r="EXX41" s="560"/>
      <c r="EXY41" s="559"/>
      <c r="EXZ41" s="559"/>
      <c r="EYA41" s="559"/>
      <c r="EYB41" s="560"/>
      <c r="EYC41" s="560"/>
      <c r="EYD41" s="561"/>
      <c r="EYE41" s="560"/>
      <c r="EYF41" s="767"/>
      <c r="EYG41" s="767"/>
      <c r="EYH41" s="767"/>
      <c r="EYI41" s="767"/>
      <c r="EYJ41" s="767"/>
      <c r="EYK41" s="559"/>
      <c r="EYL41" s="559"/>
      <c r="EYM41" s="560"/>
      <c r="EYN41" s="559"/>
      <c r="EYO41" s="559"/>
      <c r="EYP41" s="559"/>
      <c r="EYQ41" s="560"/>
      <c r="EYR41" s="560"/>
      <c r="EYS41" s="561"/>
      <c r="EYT41" s="560"/>
      <c r="EYU41" s="767"/>
      <c r="EYV41" s="767"/>
      <c r="EYW41" s="767"/>
      <c r="EYX41" s="767"/>
      <c r="EYY41" s="767"/>
      <c r="EYZ41" s="559"/>
      <c r="EZA41" s="559"/>
      <c r="EZB41" s="560"/>
      <c r="EZC41" s="559"/>
      <c r="EZD41" s="559"/>
      <c r="EZE41" s="559"/>
      <c r="EZF41" s="560"/>
      <c r="EZG41" s="560"/>
      <c r="EZH41" s="561"/>
      <c r="EZI41" s="560"/>
      <c r="EZJ41" s="767"/>
      <c r="EZK41" s="767"/>
      <c r="EZL41" s="767"/>
      <c r="EZM41" s="767"/>
      <c r="EZN41" s="767"/>
      <c r="EZO41" s="559"/>
      <c r="EZP41" s="559"/>
      <c r="EZQ41" s="560"/>
      <c r="EZR41" s="559"/>
      <c r="EZS41" s="559"/>
      <c r="EZT41" s="559"/>
      <c r="EZU41" s="560"/>
      <c r="EZV41" s="560"/>
      <c r="EZW41" s="561"/>
      <c r="EZX41" s="560"/>
      <c r="EZY41" s="767"/>
      <c r="EZZ41" s="767"/>
      <c r="FAA41" s="767"/>
      <c r="FAB41" s="767"/>
      <c r="FAC41" s="767"/>
      <c r="FAD41" s="559"/>
      <c r="FAE41" s="559"/>
      <c r="FAF41" s="560"/>
      <c r="FAG41" s="559"/>
      <c r="FAH41" s="559"/>
      <c r="FAI41" s="559"/>
      <c r="FAJ41" s="560"/>
      <c r="FAK41" s="560"/>
      <c r="FAL41" s="561"/>
      <c r="FAM41" s="560"/>
      <c r="FAN41" s="767"/>
      <c r="FAO41" s="767"/>
      <c r="FAP41" s="767"/>
      <c r="FAQ41" s="767"/>
      <c r="FAR41" s="767"/>
      <c r="FAS41" s="559"/>
      <c r="FAT41" s="559"/>
      <c r="FAU41" s="560"/>
      <c r="FAV41" s="559"/>
      <c r="FAW41" s="559"/>
      <c r="FAX41" s="559"/>
      <c r="FAY41" s="560"/>
      <c r="FAZ41" s="560"/>
      <c r="FBA41" s="561"/>
      <c r="FBB41" s="560"/>
      <c r="FBC41" s="767"/>
      <c r="FBD41" s="767"/>
      <c r="FBE41" s="767"/>
      <c r="FBF41" s="767"/>
      <c r="FBG41" s="767"/>
      <c r="FBH41" s="559"/>
      <c r="FBI41" s="559"/>
      <c r="FBJ41" s="560"/>
      <c r="FBK41" s="559"/>
      <c r="FBL41" s="559"/>
      <c r="FBM41" s="559"/>
      <c r="FBN41" s="560"/>
      <c r="FBO41" s="560"/>
      <c r="FBP41" s="561"/>
      <c r="FBQ41" s="560"/>
      <c r="FBR41" s="767"/>
      <c r="FBS41" s="767"/>
      <c r="FBT41" s="767"/>
      <c r="FBU41" s="767"/>
      <c r="FBV41" s="767"/>
      <c r="FBW41" s="559"/>
      <c r="FBX41" s="559"/>
      <c r="FBY41" s="560"/>
      <c r="FBZ41" s="559"/>
      <c r="FCA41" s="559"/>
      <c r="FCB41" s="559"/>
      <c r="FCC41" s="560"/>
      <c r="FCD41" s="560"/>
      <c r="FCE41" s="561"/>
      <c r="FCF41" s="560"/>
      <c r="FCG41" s="767"/>
      <c r="FCH41" s="767"/>
      <c r="FCI41" s="767"/>
      <c r="FCJ41" s="767"/>
      <c r="FCK41" s="767"/>
      <c r="FCL41" s="559"/>
      <c r="FCM41" s="559"/>
      <c r="FCN41" s="560"/>
      <c r="FCO41" s="559"/>
      <c r="FCP41" s="559"/>
      <c r="FCQ41" s="559"/>
      <c r="FCR41" s="560"/>
      <c r="FCS41" s="560"/>
      <c r="FCT41" s="561"/>
      <c r="FCU41" s="560"/>
      <c r="FCV41" s="767"/>
      <c r="FCW41" s="767"/>
      <c r="FCX41" s="767"/>
      <c r="FCY41" s="767"/>
      <c r="FCZ41" s="767"/>
      <c r="FDA41" s="559"/>
      <c r="FDB41" s="559"/>
      <c r="FDC41" s="560"/>
      <c r="FDD41" s="559"/>
      <c r="FDE41" s="559"/>
      <c r="FDF41" s="559"/>
      <c r="FDG41" s="560"/>
      <c r="FDH41" s="560"/>
      <c r="FDI41" s="561"/>
      <c r="FDJ41" s="560"/>
      <c r="FDK41" s="767"/>
      <c r="FDL41" s="767"/>
      <c r="FDM41" s="767"/>
      <c r="FDN41" s="767"/>
      <c r="FDO41" s="767"/>
      <c r="FDP41" s="559"/>
      <c r="FDQ41" s="559"/>
      <c r="FDR41" s="560"/>
      <c r="FDS41" s="559"/>
      <c r="FDT41" s="559"/>
      <c r="FDU41" s="559"/>
      <c r="FDV41" s="560"/>
      <c r="FDW41" s="560"/>
      <c r="FDX41" s="561"/>
      <c r="FDY41" s="560"/>
      <c r="FDZ41" s="767"/>
      <c r="FEA41" s="767"/>
      <c r="FEB41" s="767"/>
      <c r="FEC41" s="767"/>
      <c r="FED41" s="767"/>
      <c r="FEE41" s="559"/>
      <c r="FEF41" s="559"/>
      <c r="FEG41" s="560"/>
      <c r="FEH41" s="559"/>
      <c r="FEI41" s="559"/>
      <c r="FEJ41" s="559"/>
      <c r="FEK41" s="560"/>
      <c r="FEL41" s="560"/>
      <c r="FEM41" s="561"/>
      <c r="FEN41" s="560"/>
      <c r="FEO41" s="767"/>
      <c r="FEP41" s="767"/>
      <c r="FEQ41" s="767"/>
      <c r="FER41" s="767"/>
      <c r="FES41" s="767"/>
      <c r="FET41" s="559"/>
      <c r="FEU41" s="559"/>
      <c r="FEV41" s="560"/>
      <c r="FEW41" s="559"/>
      <c r="FEX41" s="559"/>
      <c r="FEY41" s="559"/>
      <c r="FEZ41" s="560"/>
      <c r="FFA41" s="560"/>
      <c r="FFB41" s="561"/>
      <c r="FFC41" s="560"/>
      <c r="FFD41" s="767"/>
      <c r="FFE41" s="767"/>
      <c r="FFF41" s="767"/>
      <c r="FFG41" s="767"/>
      <c r="FFH41" s="767"/>
      <c r="FFI41" s="559"/>
      <c r="FFJ41" s="559"/>
      <c r="FFK41" s="560"/>
      <c r="FFL41" s="559"/>
      <c r="FFM41" s="559"/>
      <c r="FFN41" s="559"/>
      <c r="FFO41" s="560"/>
      <c r="FFP41" s="560"/>
      <c r="FFQ41" s="561"/>
      <c r="FFR41" s="560"/>
      <c r="FFS41" s="767"/>
      <c r="FFT41" s="767"/>
      <c r="FFU41" s="767"/>
      <c r="FFV41" s="767"/>
      <c r="FFW41" s="767"/>
      <c r="FFX41" s="559"/>
      <c r="FFY41" s="559"/>
      <c r="FFZ41" s="560"/>
      <c r="FGA41" s="559"/>
      <c r="FGB41" s="559"/>
      <c r="FGC41" s="559"/>
      <c r="FGD41" s="560"/>
      <c r="FGE41" s="560"/>
      <c r="FGF41" s="561"/>
      <c r="FGG41" s="560"/>
      <c r="FGH41" s="767"/>
      <c r="FGI41" s="767"/>
      <c r="FGJ41" s="767"/>
      <c r="FGK41" s="767"/>
      <c r="FGL41" s="767"/>
      <c r="FGM41" s="559"/>
      <c r="FGN41" s="559"/>
      <c r="FGO41" s="560"/>
      <c r="FGP41" s="559"/>
      <c r="FGQ41" s="559"/>
      <c r="FGR41" s="559"/>
      <c r="FGS41" s="560"/>
      <c r="FGT41" s="560"/>
      <c r="FGU41" s="561"/>
      <c r="FGV41" s="560"/>
      <c r="FGW41" s="767"/>
      <c r="FGX41" s="767"/>
      <c r="FGY41" s="767"/>
      <c r="FGZ41" s="767"/>
      <c r="FHA41" s="767"/>
      <c r="FHB41" s="559"/>
      <c r="FHC41" s="559"/>
      <c r="FHD41" s="560"/>
      <c r="FHE41" s="559"/>
      <c r="FHF41" s="559"/>
      <c r="FHG41" s="559"/>
      <c r="FHH41" s="560"/>
      <c r="FHI41" s="560"/>
      <c r="FHJ41" s="561"/>
      <c r="FHK41" s="560"/>
      <c r="FHL41" s="767"/>
      <c r="FHM41" s="767"/>
      <c r="FHN41" s="767"/>
      <c r="FHO41" s="767"/>
      <c r="FHP41" s="767"/>
      <c r="FHQ41" s="559"/>
      <c r="FHR41" s="559"/>
      <c r="FHS41" s="560"/>
      <c r="FHT41" s="559"/>
      <c r="FHU41" s="559"/>
      <c r="FHV41" s="559"/>
      <c r="FHW41" s="560"/>
      <c r="FHX41" s="560"/>
      <c r="FHY41" s="561"/>
      <c r="FHZ41" s="560"/>
      <c r="FIA41" s="767"/>
      <c r="FIB41" s="767"/>
      <c r="FIC41" s="767"/>
      <c r="FID41" s="767"/>
      <c r="FIE41" s="767"/>
      <c r="FIF41" s="559"/>
      <c r="FIG41" s="559"/>
      <c r="FIH41" s="560"/>
      <c r="FII41" s="559"/>
      <c r="FIJ41" s="559"/>
      <c r="FIK41" s="559"/>
      <c r="FIL41" s="560"/>
      <c r="FIM41" s="560"/>
      <c r="FIN41" s="561"/>
      <c r="FIO41" s="560"/>
      <c r="FIP41" s="767"/>
      <c r="FIQ41" s="767"/>
      <c r="FIR41" s="767"/>
      <c r="FIS41" s="767"/>
      <c r="FIT41" s="767"/>
      <c r="FIU41" s="559"/>
      <c r="FIV41" s="559"/>
      <c r="FIW41" s="560"/>
      <c r="FIX41" s="559"/>
      <c r="FIY41" s="559"/>
      <c r="FIZ41" s="559"/>
      <c r="FJA41" s="560"/>
      <c r="FJB41" s="560"/>
      <c r="FJC41" s="561"/>
      <c r="FJD41" s="560"/>
      <c r="FJE41" s="767"/>
      <c r="FJF41" s="767"/>
      <c r="FJG41" s="767"/>
      <c r="FJH41" s="767"/>
      <c r="FJI41" s="767"/>
      <c r="FJJ41" s="559"/>
      <c r="FJK41" s="559"/>
      <c r="FJL41" s="560"/>
      <c r="FJM41" s="559"/>
      <c r="FJN41" s="559"/>
      <c r="FJO41" s="559"/>
      <c r="FJP41" s="560"/>
      <c r="FJQ41" s="560"/>
      <c r="FJR41" s="561"/>
      <c r="FJS41" s="560"/>
      <c r="FJT41" s="767"/>
      <c r="FJU41" s="767"/>
      <c r="FJV41" s="767"/>
      <c r="FJW41" s="767"/>
      <c r="FJX41" s="767"/>
      <c r="FJY41" s="559"/>
      <c r="FJZ41" s="559"/>
      <c r="FKA41" s="560"/>
      <c r="FKB41" s="559"/>
      <c r="FKC41" s="559"/>
      <c r="FKD41" s="559"/>
      <c r="FKE41" s="560"/>
      <c r="FKF41" s="560"/>
      <c r="FKG41" s="561"/>
      <c r="FKH41" s="560"/>
      <c r="FKI41" s="767"/>
      <c r="FKJ41" s="767"/>
      <c r="FKK41" s="767"/>
      <c r="FKL41" s="767"/>
      <c r="FKM41" s="767"/>
      <c r="FKN41" s="559"/>
      <c r="FKO41" s="559"/>
      <c r="FKP41" s="560"/>
      <c r="FKQ41" s="559"/>
      <c r="FKR41" s="559"/>
      <c r="FKS41" s="559"/>
      <c r="FKT41" s="560"/>
      <c r="FKU41" s="560"/>
      <c r="FKV41" s="561"/>
      <c r="FKW41" s="560"/>
      <c r="FKX41" s="767"/>
      <c r="FKY41" s="767"/>
      <c r="FKZ41" s="767"/>
      <c r="FLA41" s="767"/>
      <c r="FLB41" s="767"/>
      <c r="FLC41" s="559"/>
      <c r="FLD41" s="559"/>
      <c r="FLE41" s="560"/>
      <c r="FLF41" s="559"/>
      <c r="FLG41" s="559"/>
      <c r="FLH41" s="559"/>
      <c r="FLI41" s="560"/>
      <c r="FLJ41" s="560"/>
      <c r="FLK41" s="561"/>
      <c r="FLL41" s="560"/>
      <c r="FLM41" s="767"/>
      <c r="FLN41" s="767"/>
      <c r="FLO41" s="767"/>
      <c r="FLP41" s="767"/>
      <c r="FLQ41" s="767"/>
      <c r="FLR41" s="559"/>
      <c r="FLS41" s="559"/>
      <c r="FLT41" s="560"/>
      <c r="FLU41" s="559"/>
      <c r="FLV41" s="559"/>
      <c r="FLW41" s="559"/>
      <c r="FLX41" s="560"/>
      <c r="FLY41" s="560"/>
      <c r="FLZ41" s="561"/>
      <c r="FMA41" s="560"/>
      <c r="FMB41" s="767"/>
      <c r="FMC41" s="767"/>
      <c r="FMD41" s="767"/>
      <c r="FME41" s="767"/>
      <c r="FMF41" s="767"/>
      <c r="FMG41" s="559"/>
      <c r="FMH41" s="559"/>
      <c r="FMI41" s="560"/>
      <c r="FMJ41" s="559"/>
      <c r="FMK41" s="559"/>
      <c r="FML41" s="559"/>
      <c r="FMM41" s="560"/>
      <c r="FMN41" s="560"/>
      <c r="FMO41" s="561"/>
      <c r="FMP41" s="560"/>
      <c r="FMQ41" s="767"/>
      <c r="FMR41" s="767"/>
      <c r="FMS41" s="767"/>
      <c r="FMT41" s="767"/>
      <c r="FMU41" s="767"/>
      <c r="FMV41" s="559"/>
      <c r="FMW41" s="559"/>
      <c r="FMX41" s="560"/>
      <c r="FMY41" s="559"/>
      <c r="FMZ41" s="559"/>
      <c r="FNA41" s="559"/>
      <c r="FNB41" s="560"/>
      <c r="FNC41" s="560"/>
      <c r="FND41" s="561"/>
      <c r="FNE41" s="560"/>
      <c r="FNF41" s="767"/>
      <c r="FNG41" s="767"/>
      <c r="FNH41" s="767"/>
      <c r="FNI41" s="767"/>
      <c r="FNJ41" s="767"/>
      <c r="FNK41" s="559"/>
      <c r="FNL41" s="559"/>
      <c r="FNM41" s="560"/>
      <c r="FNN41" s="559"/>
      <c r="FNO41" s="559"/>
      <c r="FNP41" s="559"/>
      <c r="FNQ41" s="560"/>
      <c r="FNR41" s="560"/>
      <c r="FNS41" s="561"/>
      <c r="FNT41" s="560"/>
      <c r="FNU41" s="767"/>
      <c r="FNV41" s="767"/>
      <c r="FNW41" s="767"/>
      <c r="FNX41" s="767"/>
      <c r="FNY41" s="767"/>
      <c r="FNZ41" s="559"/>
      <c r="FOA41" s="559"/>
      <c r="FOB41" s="560"/>
      <c r="FOC41" s="559"/>
      <c r="FOD41" s="559"/>
      <c r="FOE41" s="559"/>
      <c r="FOF41" s="560"/>
      <c r="FOG41" s="560"/>
      <c r="FOH41" s="561"/>
      <c r="FOI41" s="560"/>
      <c r="FOJ41" s="767"/>
      <c r="FOK41" s="767"/>
      <c r="FOL41" s="767"/>
      <c r="FOM41" s="767"/>
      <c r="FON41" s="767"/>
      <c r="FOO41" s="559"/>
      <c r="FOP41" s="559"/>
      <c r="FOQ41" s="560"/>
      <c r="FOR41" s="559"/>
      <c r="FOS41" s="559"/>
      <c r="FOT41" s="559"/>
      <c r="FOU41" s="560"/>
      <c r="FOV41" s="560"/>
      <c r="FOW41" s="561"/>
      <c r="FOX41" s="560"/>
      <c r="FOY41" s="767"/>
      <c r="FOZ41" s="767"/>
      <c r="FPA41" s="767"/>
      <c r="FPB41" s="767"/>
      <c r="FPC41" s="767"/>
      <c r="FPD41" s="559"/>
      <c r="FPE41" s="559"/>
      <c r="FPF41" s="560"/>
      <c r="FPG41" s="559"/>
      <c r="FPH41" s="559"/>
      <c r="FPI41" s="559"/>
      <c r="FPJ41" s="560"/>
      <c r="FPK41" s="560"/>
      <c r="FPL41" s="561"/>
      <c r="FPM41" s="560"/>
      <c r="FPN41" s="767"/>
      <c r="FPO41" s="767"/>
      <c r="FPP41" s="767"/>
      <c r="FPQ41" s="767"/>
      <c r="FPR41" s="767"/>
      <c r="FPS41" s="559"/>
      <c r="FPT41" s="559"/>
      <c r="FPU41" s="560"/>
      <c r="FPV41" s="559"/>
      <c r="FPW41" s="559"/>
      <c r="FPX41" s="559"/>
      <c r="FPY41" s="560"/>
      <c r="FPZ41" s="560"/>
      <c r="FQA41" s="561"/>
      <c r="FQB41" s="560"/>
      <c r="FQC41" s="767"/>
      <c r="FQD41" s="767"/>
      <c r="FQE41" s="767"/>
      <c r="FQF41" s="767"/>
      <c r="FQG41" s="767"/>
      <c r="FQH41" s="559"/>
      <c r="FQI41" s="559"/>
      <c r="FQJ41" s="560"/>
      <c r="FQK41" s="559"/>
      <c r="FQL41" s="559"/>
      <c r="FQM41" s="559"/>
      <c r="FQN41" s="560"/>
      <c r="FQO41" s="560"/>
      <c r="FQP41" s="561"/>
      <c r="FQQ41" s="560"/>
      <c r="FQR41" s="767"/>
      <c r="FQS41" s="767"/>
      <c r="FQT41" s="767"/>
      <c r="FQU41" s="767"/>
      <c r="FQV41" s="767"/>
      <c r="FQW41" s="559"/>
      <c r="FQX41" s="559"/>
      <c r="FQY41" s="560"/>
      <c r="FQZ41" s="559"/>
      <c r="FRA41" s="559"/>
      <c r="FRB41" s="559"/>
      <c r="FRC41" s="560"/>
      <c r="FRD41" s="560"/>
      <c r="FRE41" s="561"/>
      <c r="FRF41" s="560"/>
      <c r="FRG41" s="767"/>
      <c r="FRH41" s="767"/>
      <c r="FRI41" s="767"/>
      <c r="FRJ41" s="767"/>
      <c r="FRK41" s="767"/>
      <c r="FRL41" s="559"/>
      <c r="FRM41" s="559"/>
      <c r="FRN41" s="560"/>
      <c r="FRO41" s="559"/>
      <c r="FRP41" s="559"/>
      <c r="FRQ41" s="559"/>
      <c r="FRR41" s="560"/>
      <c r="FRS41" s="560"/>
      <c r="FRT41" s="561"/>
      <c r="FRU41" s="560"/>
      <c r="FRV41" s="767"/>
      <c r="FRW41" s="767"/>
      <c r="FRX41" s="767"/>
      <c r="FRY41" s="767"/>
      <c r="FRZ41" s="767"/>
      <c r="FSA41" s="559"/>
      <c r="FSB41" s="559"/>
      <c r="FSC41" s="560"/>
      <c r="FSD41" s="559"/>
      <c r="FSE41" s="559"/>
      <c r="FSF41" s="559"/>
      <c r="FSG41" s="560"/>
      <c r="FSH41" s="560"/>
      <c r="FSI41" s="561"/>
      <c r="FSJ41" s="560"/>
      <c r="FSK41" s="767"/>
      <c r="FSL41" s="767"/>
      <c r="FSM41" s="767"/>
      <c r="FSN41" s="767"/>
      <c r="FSO41" s="767"/>
      <c r="FSP41" s="559"/>
      <c r="FSQ41" s="559"/>
      <c r="FSR41" s="560"/>
      <c r="FSS41" s="559"/>
      <c r="FST41" s="559"/>
      <c r="FSU41" s="559"/>
      <c r="FSV41" s="560"/>
      <c r="FSW41" s="560"/>
      <c r="FSX41" s="561"/>
      <c r="FSY41" s="560"/>
      <c r="FSZ41" s="767"/>
      <c r="FTA41" s="767"/>
      <c r="FTB41" s="767"/>
      <c r="FTC41" s="767"/>
      <c r="FTD41" s="767"/>
      <c r="FTE41" s="559"/>
      <c r="FTF41" s="559"/>
      <c r="FTG41" s="560"/>
      <c r="FTH41" s="559"/>
      <c r="FTI41" s="559"/>
      <c r="FTJ41" s="559"/>
      <c r="FTK41" s="560"/>
      <c r="FTL41" s="560"/>
      <c r="FTM41" s="561"/>
      <c r="FTN41" s="560"/>
      <c r="FTO41" s="767"/>
      <c r="FTP41" s="767"/>
      <c r="FTQ41" s="767"/>
      <c r="FTR41" s="767"/>
      <c r="FTS41" s="767"/>
      <c r="FTT41" s="559"/>
      <c r="FTU41" s="559"/>
      <c r="FTV41" s="560"/>
      <c r="FTW41" s="559"/>
      <c r="FTX41" s="559"/>
      <c r="FTY41" s="559"/>
      <c r="FTZ41" s="560"/>
      <c r="FUA41" s="560"/>
      <c r="FUB41" s="561"/>
      <c r="FUC41" s="560"/>
      <c r="FUD41" s="767"/>
      <c r="FUE41" s="767"/>
      <c r="FUF41" s="767"/>
      <c r="FUG41" s="767"/>
      <c r="FUH41" s="767"/>
      <c r="FUI41" s="559"/>
      <c r="FUJ41" s="559"/>
      <c r="FUK41" s="560"/>
      <c r="FUL41" s="559"/>
      <c r="FUM41" s="559"/>
      <c r="FUN41" s="559"/>
      <c r="FUO41" s="560"/>
      <c r="FUP41" s="560"/>
      <c r="FUQ41" s="561"/>
      <c r="FUR41" s="560"/>
      <c r="FUS41" s="767"/>
      <c r="FUT41" s="767"/>
      <c r="FUU41" s="767"/>
      <c r="FUV41" s="767"/>
      <c r="FUW41" s="767"/>
      <c r="FUX41" s="559"/>
      <c r="FUY41" s="559"/>
      <c r="FUZ41" s="560"/>
      <c r="FVA41" s="559"/>
      <c r="FVB41" s="559"/>
      <c r="FVC41" s="559"/>
      <c r="FVD41" s="560"/>
      <c r="FVE41" s="560"/>
      <c r="FVF41" s="561"/>
      <c r="FVG41" s="560"/>
      <c r="FVH41" s="767"/>
      <c r="FVI41" s="767"/>
      <c r="FVJ41" s="767"/>
      <c r="FVK41" s="767"/>
      <c r="FVL41" s="767"/>
      <c r="FVM41" s="559"/>
      <c r="FVN41" s="559"/>
      <c r="FVO41" s="560"/>
      <c r="FVP41" s="559"/>
      <c r="FVQ41" s="559"/>
      <c r="FVR41" s="559"/>
      <c r="FVS41" s="560"/>
      <c r="FVT41" s="560"/>
      <c r="FVU41" s="561"/>
      <c r="FVV41" s="560"/>
      <c r="FVW41" s="767"/>
      <c r="FVX41" s="767"/>
      <c r="FVY41" s="767"/>
      <c r="FVZ41" s="767"/>
      <c r="FWA41" s="767"/>
      <c r="FWB41" s="559"/>
      <c r="FWC41" s="559"/>
      <c r="FWD41" s="560"/>
      <c r="FWE41" s="559"/>
      <c r="FWF41" s="559"/>
      <c r="FWG41" s="559"/>
      <c r="FWH41" s="560"/>
      <c r="FWI41" s="560"/>
      <c r="FWJ41" s="561"/>
      <c r="FWK41" s="560"/>
      <c r="FWL41" s="767"/>
      <c r="FWM41" s="767"/>
      <c r="FWN41" s="767"/>
      <c r="FWO41" s="767"/>
      <c r="FWP41" s="767"/>
      <c r="FWQ41" s="559"/>
      <c r="FWR41" s="559"/>
      <c r="FWS41" s="560"/>
      <c r="FWT41" s="559"/>
      <c r="FWU41" s="559"/>
      <c r="FWV41" s="559"/>
      <c r="FWW41" s="560"/>
      <c r="FWX41" s="560"/>
      <c r="FWY41" s="561"/>
      <c r="FWZ41" s="560"/>
      <c r="FXA41" s="767"/>
      <c r="FXB41" s="767"/>
      <c r="FXC41" s="767"/>
      <c r="FXD41" s="767"/>
      <c r="FXE41" s="767"/>
      <c r="FXF41" s="559"/>
      <c r="FXG41" s="559"/>
      <c r="FXH41" s="560"/>
      <c r="FXI41" s="559"/>
      <c r="FXJ41" s="559"/>
      <c r="FXK41" s="559"/>
      <c r="FXL41" s="560"/>
      <c r="FXM41" s="560"/>
      <c r="FXN41" s="561"/>
      <c r="FXO41" s="560"/>
      <c r="FXP41" s="767"/>
      <c r="FXQ41" s="767"/>
      <c r="FXR41" s="767"/>
      <c r="FXS41" s="767"/>
      <c r="FXT41" s="767"/>
      <c r="FXU41" s="559"/>
      <c r="FXV41" s="559"/>
      <c r="FXW41" s="560"/>
      <c r="FXX41" s="559"/>
      <c r="FXY41" s="559"/>
      <c r="FXZ41" s="559"/>
      <c r="FYA41" s="560"/>
      <c r="FYB41" s="560"/>
      <c r="FYC41" s="561"/>
      <c r="FYD41" s="560"/>
      <c r="FYE41" s="767"/>
      <c r="FYF41" s="767"/>
      <c r="FYG41" s="767"/>
      <c r="FYH41" s="767"/>
      <c r="FYI41" s="767"/>
      <c r="FYJ41" s="559"/>
      <c r="FYK41" s="559"/>
      <c r="FYL41" s="560"/>
      <c r="FYM41" s="559"/>
      <c r="FYN41" s="559"/>
      <c r="FYO41" s="559"/>
      <c r="FYP41" s="560"/>
      <c r="FYQ41" s="560"/>
      <c r="FYR41" s="561"/>
      <c r="FYS41" s="560"/>
      <c r="FYT41" s="767"/>
      <c r="FYU41" s="767"/>
      <c r="FYV41" s="767"/>
      <c r="FYW41" s="767"/>
      <c r="FYX41" s="767"/>
      <c r="FYY41" s="559"/>
      <c r="FYZ41" s="559"/>
      <c r="FZA41" s="560"/>
      <c r="FZB41" s="559"/>
      <c r="FZC41" s="559"/>
      <c r="FZD41" s="559"/>
      <c r="FZE41" s="560"/>
      <c r="FZF41" s="560"/>
      <c r="FZG41" s="561"/>
      <c r="FZH41" s="560"/>
      <c r="FZI41" s="767"/>
      <c r="FZJ41" s="767"/>
      <c r="FZK41" s="767"/>
      <c r="FZL41" s="767"/>
      <c r="FZM41" s="767"/>
      <c r="FZN41" s="559"/>
      <c r="FZO41" s="559"/>
      <c r="FZP41" s="560"/>
      <c r="FZQ41" s="559"/>
      <c r="FZR41" s="559"/>
      <c r="FZS41" s="559"/>
      <c r="FZT41" s="560"/>
      <c r="FZU41" s="560"/>
      <c r="FZV41" s="561"/>
      <c r="FZW41" s="560"/>
      <c r="FZX41" s="767"/>
      <c r="FZY41" s="767"/>
      <c r="FZZ41" s="767"/>
      <c r="GAA41" s="767"/>
      <c r="GAB41" s="767"/>
      <c r="GAC41" s="559"/>
      <c r="GAD41" s="559"/>
      <c r="GAE41" s="560"/>
      <c r="GAF41" s="559"/>
      <c r="GAG41" s="559"/>
      <c r="GAH41" s="559"/>
      <c r="GAI41" s="560"/>
      <c r="GAJ41" s="560"/>
      <c r="GAK41" s="561"/>
      <c r="GAL41" s="560"/>
      <c r="GAM41" s="767"/>
      <c r="GAN41" s="767"/>
      <c r="GAO41" s="767"/>
      <c r="GAP41" s="767"/>
      <c r="GAQ41" s="767"/>
      <c r="GAR41" s="559"/>
      <c r="GAS41" s="559"/>
      <c r="GAT41" s="560"/>
      <c r="GAU41" s="559"/>
      <c r="GAV41" s="559"/>
      <c r="GAW41" s="559"/>
      <c r="GAX41" s="560"/>
      <c r="GAY41" s="560"/>
      <c r="GAZ41" s="561"/>
      <c r="GBA41" s="560"/>
      <c r="GBB41" s="767"/>
      <c r="GBC41" s="767"/>
      <c r="GBD41" s="767"/>
      <c r="GBE41" s="767"/>
      <c r="GBF41" s="767"/>
      <c r="GBG41" s="559"/>
      <c r="GBH41" s="559"/>
      <c r="GBI41" s="560"/>
      <c r="GBJ41" s="559"/>
      <c r="GBK41" s="559"/>
      <c r="GBL41" s="559"/>
      <c r="GBM41" s="560"/>
      <c r="GBN41" s="560"/>
      <c r="GBO41" s="561"/>
      <c r="GBP41" s="560"/>
      <c r="GBQ41" s="767"/>
      <c r="GBR41" s="767"/>
      <c r="GBS41" s="767"/>
      <c r="GBT41" s="767"/>
      <c r="GBU41" s="767"/>
      <c r="GBV41" s="559"/>
      <c r="GBW41" s="559"/>
      <c r="GBX41" s="560"/>
      <c r="GBY41" s="559"/>
      <c r="GBZ41" s="559"/>
      <c r="GCA41" s="559"/>
      <c r="GCB41" s="560"/>
      <c r="GCC41" s="560"/>
      <c r="GCD41" s="561"/>
      <c r="GCE41" s="560"/>
      <c r="GCF41" s="767"/>
      <c r="GCG41" s="767"/>
      <c r="GCH41" s="767"/>
      <c r="GCI41" s="767"/>
      <c r="GCJ41" s="767"/>
      <c r="GCK41" s="559"/>
      <c r="GCL41" s="559"/>
      <c r="GCM41" s="560"/>
      <c r="GCN41" s="559"/>
      <c r="GCO41" s="559"/>
      <c r="GCP41" s="559"/>
      <c r="GCQ41" s="560"/>
      <c r="GCR41" s="560"/>
      <c r="GCS41" s="561"/>
      <c r="GCT41" s="560"/>
      <c r="GCU41" s="767"/>
      <c r="GCV41" s="767"/>
      <c r="GCW41" s="767"/>
      <c r="GCX41" s="767"/>
      <c r="GCY41" s="767"/>
      <c r="GCZ41" s="559"/>
      <c r="GDA41" s="559"/>
      <c r="GDB41" s="560"/>
      <c r="GDC41" s="559"/>
      <c r="GDD41" s="559"/>
      <c r="GDE41" s="559"/>
      <c r="GDF41" s="560"/>
      <c r="GDG41" s="560"/>
      <c r="GDH41" s="561"/>
      <c r="GDI41" s="560"/>
      <c r="GDJ41" s="767"/>
      <c r="GDK41" s="767"/>
      <c r="GDL41" s="767"/>
      <c r="GDM41" s="767"/>
      <c r="GDN41" s="767"/>
      <c r="GDO41" s="559"/>
      <c r="GDP41" s="559"/>
      <c r="GDQ41" s="560"/>
      <c r="GDR41" s="559"/>
      <c r="GDS41" s="559"/>
      <c r="GDT41" s="559"/>
      <c r="GDU41" s="560"/>
      <c r="GDV41" s="560"/>
      <c r="GDW41" s="561"/>
      <c r="GDX41" s="560"/>
      <c r="GDY41" s="767"/>
      <c r="GDZ41" s="767"/>
      <c r="GEA41" s="767"/>
      <c r="GEB41" s="767"/>
      <c r="GEC41" s="767"/>
      <c r="GED41" s="559"/>
      <c r="GEE41" s="559"/>
      <c r="GEF41" s="560"/>
      <c r="GEG41" s="559"/>
      <c r="GEH41" s="559"/>
      <c r="GEI41" s="559"/>
      <c r="GEJ41" s="560"/>
      <c r="GEK41" s="560"/>
      <c r="GEL41" s="561"/>
      <c r="GEM41" s="560"/>
      <c r="GEN41" s="767"/>
      <c r="GEO41" s="767"/>
      <c r="GEP41" s="767"/>
      <c r="GEQ41" s="767"/>
      <c r="GER41" s="767"/>
      <c r="GES41" s="559"/>
      <c r="GET41" s="559"/>
      <c r="GEU41" s="560"/>
      <c r="GEV41" s="559"/>
      <c r="GEW41" s="559"/>
      <c r="GEX41" s="559"/>
      <c r="GEY41" s="560"/>
      <c r="GEZ41" s="560"/>
      <c r="GFA41" s="561"/>
      <c r="GFB41" s="560"/>
      <c r="GFC41" s="767"/>
      <c r="GFD41" s="767"/>
      <c r="GFE41" s="767"/>
      <c r="GFF41" s="767"/>
      <c r="GFG41" s="767"/>
      <c r="GFH41" s="559"/>
      <c r="GFI41" s="559"/>
      <c r="GFJ41" s="560"/>
      <c r="GFK41" s="559"/>
      <c r="GFL41" s="559"/>
      <c r="GFM41" s="559"/>
      <c r="GFN41" s="560"/>
      <c r="GFO41" s="560"/>
      <c r="GFP41" s="561"/>
      <c r="GFQ41" s="560"/>
      <c r="GFR41" s="767"/>
      <c r="GFS41" s="767"/>
      <c r="GFT41" s="767"/>
      <c r="GFU41" s="767"/>
      <c r="GFV41" s="767"/>
      <c r="GFW41" s="559"/>
      <c r="GFX41" s="559"/>
      <c r="GFY41" s="560"/>
      <c r="GFZ41" s="559"/>
      <c r="GGA41" s="559"/>
      <c r="GGB41" s="559"/>
      <c r="GGC41" s="560"/>
      <c r="GGD41" s="560"/>
      <c r="GGE41" s="561"/>
      <c r="GGF41" s="560"/>
      <c r="GGG41" s="767"/>
      <c r="GGH41" s="767"/>
      <c r="GGI41" s="767"/>
      <c r="GGJ41" s="767"/>
      <c r="GGK41" s="767"/>
      <c r="GGL41" s="559"/>
      <c r="GGM41" s="559"/>
      <c r="GGN41" s="560"/>
      <c r="GGO41" s="559"/>
      <c r="GGP41" s="559"/>
      <c r="GGQ41" s="559"/>
      <c r="GGR41" s="560"/>
      <c r="GGS41" s="560"/>
      <c r="GGT41" s="561"/>
      <c r="GGU41" s="560"/>
      <c r="GGV41" s="767"/>
      <c r="GGW41" s="767"/>
      <c r="GGX41" s="767"/>
      <c r="GGY41" s="767"/>
      <c r="GGZ41" s="767"/>
      <c r="GHA41" s="559"/>
      <c r="GHB41" s="559"/>
      <c r="GHC41" s="560"/>
      <c r="GHD41" s="559"/>
      <c r="GHE41" s="559"/>
      <c r="GHF41" s="559"/>
      <c r="GHG41" s="560"/>
      <c r="GHH41" s="560"/>
      <c r="GHI41" s="561"/>
      <c r="GHJ41" s="560"/>
      <c r="GHK41" s="767"/>
      <c r="GHL41" s="767"/>
      <c r="GHM41" s="767"/>
      <c r="GHN41" s="767"/>
      <c r="GHO41" s="767"/>
      <c r="GHP41" s="559"/>
      <c r="GHQ41" s="559"/>
      <c r="GHR41" s="560"/>
      <c r="GHS41" s="559"/>
      <c r="GHT41" s="559"/>
      <c r="GHU41" s="559"/>
      <c r="GHV41" s="560"/>
      <c r="GHW41" s="560"/>
      <c r="GHX41" s="561"/>
      <c r="GHY41" s="560"/>
      <c r="GHZ41" s="767"/>
      <c r="GIA41" s="767"/>
      <c r="GIB41" s="767"/>
      <c r="GIC41" s="767"/>
      <c r="GID41" s="767"/>
      <c r="GIE41" s="559"/>
      <c r="GIF41" s="559"/>
      <c r="GIG41" s="560"/>
      <c r="GIH41" s="559"/>
      <c r="GII41" s="559"/>
      <c r="GIJ41" s="559"/>
      <c r="GIK41" s="560"/>
      <c r="GIL41" s="560"/>
      <c r="GIM41" s="561"/>
      <c r="GIN41" s="560"/>
      <c r="GIO41" s="767"/>
      <c r="GIP41" s="767"/>
      <c r="GIQ41" s="767"/>
      <c r="GIR41" s="767"/>
      <c r="GIS41" s="767"/>
      <c r="GIT41" s="559"/>
      <c r="GIU41" s="559"/>
      <c r="GIV41" s="560"/>
      <c r="GIW41" s="559"/>
      <c r="GIX41" s="559"/>
      <c r="GIY41" s="559"/>
      <c r="GIZ41" s="560"/>
      <c r="GJA41" s="560"/>
      <c r="GJB41" s="561"/>
      <c r="GJC41" s="560"/>
      <c r="GJD41" s="767"/>
      <c r="GJE41" s="767"/>
      <c r="GJF41" s="767"/>
      <c r="GJG41" s="767"/>
      <c r="GJH41" s="767"/>
      <c r="GJI41" s="559"/>
      <c r="GJJ41" s="559"/>
      <c r="GJK41" s="560"/>
      <c r="GJL41" s="559"/>
      <c r="GJM41" s="559"/>
      <c r="GJN41" s="559"/>
      <c r="GJO41" s="560"/>
      <c r="GJP41" s="560"/>
      <c r="GJQ41" s="561"/>
      <c r="GJR41" s="560"/>
      <c r="GJS41" s="767"/>
      <c r="GJT41" s="767"/>
      <c r="GJU41" s="767"/>
      <c r="GJV41" s="767"/>
      <c r="GJW41" s="767"/>
      <c r="GJX41" s="559"/>
      <c r="GJY41" s="559"/>
      <c r="GJZ41" s="560"/>
      <c r="GKA41" s="559"/>
      <c r="GKB41" s="559"/>
      <c r="GKC41" s="559"/>
      <c r="GKD41" s="560"/>
      <c r="GKE41" s="560"/>
      <c r="GKF41" s="561"/>
      <c r="GKG41" s="560"/>
      <c r="GKH41" s="767"/>
      <c r="GKI41" s="767"/>
      <c r="GKJ41" s="767"/>
      <c r="GKK41" s="767"/>
      <c r="GKL41" s="767"/>
      <c r="GKM41" s="559"/>
      <c r="GKN41" s="559"/>
      <c r="GKO41" s="560"/>
      <c r="GKP41" s="559"/>
      <c r="GKQ41" s="559"/>
      <c r="GKR41" s="559"/>
      <c r="GKS41" s="560"/>
      <c r="GKT41" s="560"/>
      <c r="GKU41" s="561"/>
      <c r="GKV41" s="560"/>
      <c r="GKW41" s="767"/>
      <c r="GKX41" s="767"/>
      <c r="GKY41" s="767"/>
      <c r="GKZ41" s="767"/>
      <c r="GLA41" s="767"/>
      <c r="GLB41" s="559"/>
      <c r="GLC41" s="559"/>
      <c r="GLD41" s="560"/>
      <c r="GLE41" s="559"/>
      <c r="GLF41" s="559"/>
      <c r="GLG41" s="559"/>
      <c r="GLH41" s="560"/>
      <c r="GLI41" s="560"/>
      <c r="GLJ41" s="561"/>
      <c r="GLK41" s="560"/>
      <c r="GLL41" s="767"/>
      <c r="GLM41" s="767"/>
      <c r="GLN41" s="767"/>
      <c r="GLO41" s="767"/>
      <c r="GLP41" s="767"/>
      <c r="GLQ41" s="559"/>
      <c r="GLR41" s="559"/>
      <c r="GLS41" s="560"/>
      <c r="GLT41" s="559"/>
      <c r="GLU41" s="559"/>
      <c r="GLV41" s="559"/>
      <c r="GLW41" s="560"/>
      <c r="GLX41" s="560"/>
      <c r="GLY41" s="561"/>
      <c r="GLZ41" s="560"/>
      <c r="GMA41" s="767"/>
      <c r="GMB41" s="767"/>
      <c r="GMC41" s="767"/>
      <c r="GMD41" s="767"/>
      <c r="GME41" s="767"/>
      <c r="GMF41" s="559"/>
      <c r="GMG41" s="559"/>
      <c r="GMH41" s="560"/>
      <c r="GMI41" s="559"/>
      <c r="GMJ41" s="559"/>
      <c r="GMK41" s="559"/>
      <c r="GML41" s="560"/>
      <c r="GMM41" s="560"/>
      <c r="GMN41" s="561"/>
      <c r="GMO41" s="560"/>
      <c r="GMP41" s="767"/>
      <c r="GMQ41" s="767"/>
      <c r="GMR41" s="767"/>
      <c r="GMS41" s="767"/>
      <c r="GMT41" s="767"/>
      <c r="GMU41" s="559"/>
      <c r="GMV41" s="559"/>
      <c r="GMW41" s="560"/>
      <c r="GMX41" s="559"/>
      <c r="GMY41" s="559"/>
      <c r="GMZ41" s="559"/>
      <c r="GNA41" s="560"/>
      <c r="GNB41" s="560"/>
      <c r="GNC41" s="561"/>
      <c r="GND41" s="560"/>
      <c r="GNE41" s="767"/>
      <c r="GNF41" s="767"/>
      <c r="GNG41" s="767"/>
      <c r="GNH41" s="767"/>
      <c r="GNI41" s="767"/>
      <c r="GNJ41" s="559"/>
      <c r="GNK41" s="559"/>
      <c r="GNL41" s="560"/>
      <c r="GNM41" s="559"/>
      <c r="GNN41" s="559"/>
      <c r="GNO41" s="559"/>
      <c r="GNP41" s="560"/>
      <c r="GNQ41" s="560"/>
      <c r="GNR41" s="561"/>
      <c r="GNS41" s="560"/>
      <c r="GNT41" s="767"/>
      <c r="GNU41" s="767"/>
      <c r="GNV41" s="767"/>
      <c r="GNW41" s="767"/>
      <c r="GNX41" s="767"/>
      <c r="GNY41" s="559"/>
      <c r="GNZ41" s="559"/>
      <c r="GOA41" s="560"/>
      <c r="GOB41" s="559"/>
      <c r="GOC41" s="559"/>
      <c r="GOD41" s="559"/>
      <c r="GOE41" s="560"/>
      <c r="GOF41" s="560"/>
      <c r="GOG41" s="561"/>
      <c r="GOH41" s="560"/>
      <c r="GOI41" s="767"/>
      <c r="GOJ41" s="767"/>
      <c r="GOK41" s="767"/>
      <c r="GOL41" s="767"/>
      <c r="GOM41" s="767"/>
      <c r="GON41" s="559"/>
      <c r="GOO41" s="559"/>
      <c r="GOP41" s="560"/>
      <c r="GOQ41" s="559"/>
      <c r="GOR41" s="559"/>
      <c r="GOS41" s="559"/>
      <c r="GOT41" s="560"/>
      <c r="GOU41" s="560"/>
      <c r="GOV41" s="561"/>
      <c r="GOW41" s="560"/>
      <c r="GOX41" s="767"/>
      <c r="GOY41" s="767"/>
      <c r="GOZ41" s="767"/>
      <c r="GPA41" s="767"/>
      <c r="GPB41" s="767"/>
      <c r="GPC41" s="559"/>
      <c r="GPD41" s="559"/>
      <c r="GPE41" s="560"/>
      <c r="GPF41" s="559"/>
      <c r="GPG41" s="559"/>
      <c r="GPH41" s="559"/>
      <c r="GPI41" s="560"/>
      <c r="GPJ41" s="560"/>
      <c r="GPK41" s="561"/>
      <c r="GPL41" s="560"/>
      <c r="GPM41" s="767"/>
      <c r="GPN41" s="767"/>
      <c r="GPO41" s="767"/>
      <c r="GPP41" s="767"/>
      <c r="GPQ41" s="767"/>
      <c r="GPR41" s="559"/>
      <c r="GPS41" s="559"/>
      <c r="GPT41" s="560"/>
      <c r="GPU41" s="559"/>
      <c r="GPV41" s="559"/>
      <c r="GPW41" s="559"/>
      <c r="GPX41" s="560"/>
      <c r="GPY41" s="560"/>
      <c r="GPZ41" s="561"/>
      <c r="GQA41" s="560"/>
      <c r="GQB41" s="767"/>
      <c r="GQC41" s="767"/>
      <c r="GQD41" s="767"/>
      <c r="GQE41" s="767"/>
      <c r="GQF41" s="767"/>
      <c r="GQG41" s="559"/>
      <c r="GQH41" s="559"/>
      <c r="GQI41" s="560"/>
      <c r="GQJ41" s="559"/>
      <c r="GQK41" s="559"/>
      <c r="GQL41" s="559"/>
      <c r="GQM41" s="560"/>
      <c r="GQN41" s="560"/>
      <c r="GQO41" s="561"/>
      <c r="GQP41" s="560"/>
      <c r="GQQ41" s="767"/>
      <c r="GQR41" s="767"/>
      <c r="GQS41" s="767"/>
      <c r="GQT41" s="767"/>
      <c r="GQU41" s="767"/>
      <c r="GQV41" s="559"/>
      <c r="GQW41" s="559"/>
      <c r="GQX41" s="560"/>
      <c r="GQY41" s="559"/>
      <c r="GQZ41" s="559"/>
      <c r="GRA41" s="559"/>
      <c r="GRB41" s="560"/>
      <c r="GRC41" s="560"/>
      <c r="GRD41" s="561"/>
      <c r="GRE41" s="560"/>
      <c r="GRF41" s="767"/>
      <c r="GRG41" s="767"/>
      <c r="GRH41" s="767"/>
      <c r="GRI41" s="767"/>
      <c r="GRJ41" s="767"/>
      <c r="GRK41" s="559"/>
      <c r="GRL41" s="559"/>
      <c r="GRM41" s="560"/>
      <c r="GRN41" s="559"/>
      <c r="GRO41" s="559"/>
      <c r="GRP41" s="559"/>
      <c r="GRQ41" s="560"/>
      <c r="GRR41" s="560"/>
      <c r="GRS41" s="561"/>
      <c r="GRT41" s="560"/>
      <c r="GRU41" s="767"/>
      <c r="GRV41" s="767"/>
      <c r="GRW41" s="767"/>
      <c r="GRX41" s="767"/>
      <c r="GRY41" s="767"/>
      <c r="GRZ41" s="559"/>
      <c r="GSA41" s="559"/>
      <c r="GSB41" s="560"/>
      <c r="GSC41" s="559"/>
      <c r="GSD41" s="559"/>
      <c r="GSE41" s="559"/>
      <c r="GSF41" s="560"/>
      <c r="GSG41" s="560"/>
      <c r="GSH41" s="561"/>
      <c r="GSI41" s="560"/>
      <c r="GSJ41" s="767"/>
      <c r="GSK41" s="767"/>
      <c r="GSL41" s="767"/>
      <c r="GSM41" s="767"/>
      <c r="GSN41" s="767"/>
      <c r="GSO41" s="559"/>
      <c r="GSP41" s="559"/>
      <c r="GSQ41" s="560"/>
      <c r="GSR41" s="559"/>
      <c r="GSS41" s="559"/>
      <c r="GST41" s="559"/>
      <c r="GSU41" s="560"/>
      <c r="GSV41" s="560"/>
      <c r="GSW41" s="561"/>
      <c r="GSX41" s="560"/>
      <c r="GSY41" s="767"/>
      <c r="GSZ41" s="767"/>
      <c r="GTA41" s="767"/>
      <c r="GTB41" s="767"/>
      <c r="GTC41" s="767"/>
      <c r="GTD41" s="559"/>
      <c r="GTE41" s="559"/>
      <c r="GTF41" s="560"/>
      <c r="GTG41" s="559"/>
      <c r="GTH41" s="559"/>
      <c r="GTI41" s="559"/>
      <c r="GTJ41" s="560"/>
      <c r="GTK41" s="560"/>
      <c r="GTL41" s="561"/>
      <c r="GTM41" s="560"/>
      <c r="GTN41" s="767"/>
      <c r="GTO41" s="767"/>
      <c r="GTP41" s="767"/>
      <c r="GTQ41" s="767"/>
      <c r="GTR41" s="767"/>
      <c r="GTS41" s="559"/>
      <c r="GTT41" s="559"/>
      <c r="GTU41" s="560"/>
      <c r="GTV41" s="559"/>
      <c r="GTW41" s="559"/>
      <c r="GTX41" s="559"/>
      <c r="GTY41" s="560"/>
      <c r="GTZ41" s="560"/>
      <c r="GUA41" s="561"/>
      <c r="GUB41" s="560"/>
      <c r="GUC41" s="767"/>
      <c r="GUD41" s="767"/>
      <c r="GUE41" s="767"/>
      <c r="GUF41" s="767"/>
      <c r="GUG41" s="767"/>
      <c r="GUH41" s="559"/>
      <c r="GUI41" s="559"/>
      <c r="GUJ41" s="560"/>
      <c r="GUK41" s="559"/>
      <c r="GUL41" s="559"/>
      <c r="GUM41" s="559"/>
      <c r="GUN41" s="560"/>
      <c r="GUO41" s="560"/>
      <c r="GUP41" s="561"/>
      <c r="GUQ41" s="560"/>
      <c r="GUR41" s="767"/>
      <c r="GUS41" s="767"/>
      <c r="GUT41" s="767"/>
      <c r="GUU41" s="767"/>
      <c r="GUV41" s="767"/>
      <c r="GUW41" s="559"/>
      <c r="GUX41" s="559"/>
      <c r="GUY41" s="560"/>
      <c r="GUZ41" s="559"/>
      <c r="GVA41" s="559"/>
      <c r="GVB41" s="559"/>
      <c r="GVC41" s="560"/>
      <c r="GVD41" s="560"/>
      <c r="GVE41" s="561"/>
      <c r="GVF41" s="560"/>
      <c r="GVG41" s="767"/>
      <c r="GVH41" s="767"/>
      <c r="GVI41" s="767"/>
      <c r="GVJ41" s="767"/>
      <c r="GVK41" s="767"/>
      <c r="GVL41" s="559"/>
      <c r="GVM41" s="559"/>
      <c r="GVN41" s="560"/>
      <c r="GVO41" s="559"/>
      <c r="GVP41" s="559"/>
      <c r="GVQ41" s="559"/>
      <c r="GVR41" s="560"/>
      <c r="GVS41" s="560"/>
      <c r="GVT41" s="561"/>
      <c r="GVU41" s="560"/>
      <c r="GVV41" s="767"/>
      <c r="GVW41" s="767"/>
      <c r="GVX41" s="767"/>
      <c r="GVY41" s="767"/>
      <c r="GVZ41" s="767"/>
      <c r="GWA41" s="559"/>
      <c r="GWB41" s="559"/>
      <c r="GWC41" s="560"/>
      <c r="GWD41" s="559"/>
      <c r="GWE41" s="559"/>
      <c r="GWF41" s="559"/>
      <c r="GWG41" s="560"/>
      <c r="GWH41" s="560"/>
      <c r="GWI41" s="561"/>
      <c r="GWJ41" s="560"/>
      <c r="GWK41" s="767"/>
      <c r="GWL41" s="767"/>
      <c r="GWM41" s="767"/>
      <c r="GWN41" s="767"/>
      <c r="GWO41" s="767"/>
      <c r="GWP41" s="559"/>
      <c r="GWQ41" s="559"/>
      <c r="GWR41" s="560"/>
      <c r="GWS41" s="559"/>
      <c r="GWT41" s="559"/>
      <c r="GWU41" s="559"/>
      <c r="GWV41" s="560"/>
      <c r="GWW41" s="560"/>
      <c r="GWX41" s="561"/>
      <c r="GWY41" s="560"/>
      <c r="GWZ41" s="767"/>
      <c r="GXA41" s="767"/>
      <c r="GXB41" s="767"/>
      <c r="GXC41" s="767"/>
      <c r="GXD41" s="767"/>
      <c r="GXE41" s="559"/>
      <c r="GXF41" s="559"/>
      <c r="GXG41" s="560"/>
      <c r="GXH41" s="559"/>
      <c r="GXI41" s="559"/>
      <c r="GXJ41" s="559"/>
      <c r="GXK41" s="560"/>
      <c r="GXL41" s="560"/>
      <c r="GXM41" s="561"/>
      <c r="GXN41" s="560"/>
      <c r="GXO41" s="767"/>
      <c r="GXP41" s="767"/>
      <c r="GXQ41" s="767"/>
      <c r="GXR41" s="767"/>
      <c r="GXS41" s="767"/>
      <c r="GXT41" s="559"/>
      <c r="GXU41" s="559"/>
      <c r="GXV41" s="560"/>
      <c r="GXW41" s="559"/>
      <c r="GXX41" s="559"/>
      <c r="GXY41" s="559"/>
      <c r="GXZ41" s="560"/>
      <c r="GYA41" s="560"/>
      <c r="GYB41" s="561"/>
      <c r="GYC41" s="560"/>
      <c r="GYD41" s="767"/>
      <c r="GYE41" s="767"/>
      <c r="GYF41" s="767"/>
      <c r="GYG41" s="767"/>
      <c r="GYH41" s="767"/>
      <c r="GYI41" s="559"/>
      <c r="GYJ41" s="559"/>
      <c r="GYK41" s="560"/>
      <c r="GYL41" s="559"/>
      <c r="GYM41" s="559"/>
      <c r="GYN41" s="559"/>
      <c r="GYO41" s="560"/>
      <c r="GYP41" s="560"/>
      <c r="GYQ41" s="561"/>
      <c r="GYR41" s="560"/>
      <c r="GYS41" s="767"/>
      <c r="GYT41" s="767"/>
      <c r="GYU41" s="767"/>
      <c r="GYV41" s="767"/>
      <c r="GYW41" s="767"/>
      <c r="GYX41" s="559"/>
      <c r="GYY41" s="559"/>
      <c r="GYZ41" s="560"/>
      <c r="GZA41" s="559"/>
      <c r="GZB41" s="559"/>
      <c r="GZC41" s="559"/>
      <c r="GZD41" s="560"/>
      <c r="GZE41" s="560"/>
      <c r="GZF41" s="561"/>
      <c r="GZG41" s="560"/>
      <c r="GZH41" s="767"/>
      <c r="GZI41" s="767"/>
      <c r="GZJ41" s="767"/>
      <c r="GZK41" s="767"/>
      <c r="GZL41" s="767"/>
      <c r="GZM41" s="559"/>
      <c r="GZN41" s="559"/>
      <c r="GZO41" s="560"/>
      <c r="GZP41" s="559"/>
      <c r="GZQ41" s="559"/>
      <c r="GZR41" s="559"/>
      <c r="GZS41" s="560"/>
      <c r="GZT41" s="560"/>
      <c r="GZU41" s="561"/>
      <c r="GZV41" s="560"/>
      <c r="GZW41" s="767"/>
      <c r="GZX41" s="767"/>
      <c r="GZY41" s="767"/>
      <c r="GZZ41" s="767"/>
      <c r="HAA41" s="767"/>
      <c r="HAB41" s="559"/>
      <c r="HAC41" s="559"/>
      <c r="HAD41" s="560"/>
      <c r="HAE41" s="559"/>
      <c r="HAF41" s="559"/>
      <c r="HAG41" s="559"/>
      <c r="HAH41" s="560"/>
      <c r="HAI41" s="560"/>
      <c r="HAJ41" s="561"/>
      <c r="HAK41" s="560"/>
      <c r="HAL41" s="767"/>
      <c r="HAM41" s="767"/>
      <c r="HAN41" s="767"/>
      <c r="HAO41" s="767"/>
      <c r="HAP41" s="767"/>
      <c r="HAQ41" s="559"/>
      <c r="HAR41" s="559"/>
      <c r="HAS41" s="560"/>
      <c r="HAT41" s="559"/>
      <c r="HAU41" s="559"/>
      <c r="HAV41" s="559"/>
      <c r="HAW41" s="560"/>
      <c r="HAX41" s="560"/>
      <c r="HAY41" s="561"/>
      <c r="HAZ41" s="560"/>
      <c r="HBA41" s="767"/>
      <c r="HBB41" s="767"/>
      <c r="HBC41" s="767"/>
      <c r="HBD41" s="767"/>
      <c r="HBE41" s="767"/>
      <c r="HBF41" s="559"/>
      <c r="HBG41" s="559"/>
      <c r="HBH41" s="560"/>
      <c r="HBI41" s="559"/>
      <c r="HBJ41" s="559"/>
      <c r="HBK41" s="559"/>
      <c r="HBL41" s="560"/>
      <c r="HBM41" s="560"/>
      <c r="HBN41" s="561"/>
      <c r="HBO41" s="560"/>
      <c r="HBP41" s="767"/>
      <c r="HBQ41" s="767"/>
      <c r="HBR41" s="767"/>
      <c r="HBS41" s="767"/>
      <c r="HBT41" s="767"/>
      <c r="HBU41" s="559"/>
      <c r="HBV41" s="559"/>
      <c r="HBW41" s="560"/>
      <c r="HBX41" s="559"/>
      <c r="HBY41" s="559"/>
      <c r="HBZ41" s="559"/>
      <c r="HCA41" s="560"/>
      <c r="HCB41" s="560"/>
      <c r="HCC41" s="561"/>
      <c r="HCD41" s="560"/>
      <c r="HCE41" s="767"/>
      <c r="HCF41" s="767"/>
      <c r="HCG41" s="767"/>
      <c r="HCH41" s="767"/>
      <c r="HCI41" s="767"/>
      <c r="HCJ41" s="559"/>
      <c r="HCK41" s="559"/>
      <c r="HCL41" s="560"/>
      <c r="HCM41" s="559"/>
      <c r="HCN41" s="559"/>
      <c r="HCO41" s="559"/>
      <c r="HCP41" s="560"/>
      <c r="HCQ41" s="560"/>
      <c r="HCR41" s="561"/>
      <c r="HCS41" s="560"/>
      <c r="HCT41" s="767"/>
      <c r="HCU41" s="767"/>
      <c r="HCV41" s="767"/>
      <c r="HCW41" s="767"/>
      <c r="HCX41" s="767"/>
      <c r="HCY41" s="559"/>
      <c r="HCZ41" s="559"/>
      <c r="HDA41" s="560"/>
      <c r="HDB41" s="559"/>
      <c r="HDC41" s="559"/>
      <c r="HDD41" s="559"/>
      <c r="HDE41" s="560"/>
      <c r="HDF41" s="560"/>
      <c r="HDG41" s="561"/>
      <c r="HDH41" s="560"/>
      <c r="HDI41" s="767"/>
      <c r="HDJ41" s="767"/>
      <c r="HDK41" s="767"/>
      <c r="HDL41" s="767"/>
      <c r="HDM41" s="767"/>
      <c r="HDN41" s="559"/>
      <c r="HDO41" s="559"/>
      <c r="HDP41" s="560"/>
      <c r="HDQ41" s="559"/>
      <c r="HDR41" s="559"/>
      <c r="HDS41" s="559"/>
      <c r="HDT41" s="560"/>
      <c r="HDU41" s="560"/>
      <c r="HDV41" s="561"/>
      <c r="HDW41" s="560"/>
      <c r="HDX41" s="767"/>
      <c r="HDY41" s="767"/>
      <c r="HDZ41" s="767"/>
      <c r="HEA41" s="767"/>
      <c r="HEB41" s="767"/>
      <c r="HEC41" s="559"/>
      <c r="HED41" s="559"/>
      <c r="HEE41" s="560"/>
      <c r="HEF41" s="559"/>
      <c r="HEG41" s="559"/>
      <c r="HEH41" s="559"/>
      <c r="HEI41" s="560"/>
      <c r="HEJ41" s="560"/>
      <c r="HEK41" s="561"/>
      <c r="HEL41" s="560"/>
      <c r="HEM41" s="767"/>
      <c r="HEN41" s="767"/>
      <c r="HEO41" s="767"/>
      <c r="HEP41" s="767"/>
      <c r="HEQ41" s="767"/>
      <c r="HER41" s="559"/>
      <c r="HES41" s="559"/>
      <c r="HET41" s="560"/>
      <c r="HEU41" s="559"/>
      <c r="HEV41" s="559"/>
      <c r="HEW41" s="559"/>
      <c r="HEX41" s="560"/>
      <c r="HEY41" s="560"/>
      <c r="HEZ41" s="561"/>
      <c r="HFA41" s="560"/>
      <c r="HFB41" s="767"/>
      <c r="HFC41" s="767"/>
      <c r="HFD41" s="767"/>
      <c r="HFE41" s="767"/>
      <c r="HFF41" s="767"/>
      <c r="HFG41" s="559"/>
      <c r="HFH41" s="559"/>
      <c r="HFI41" s="560"/>
      <c r="HFJ41" s="559"/>
      <c r="HFK41" s="559"/>
      <c r="HFL41" s="559"/>
      <c r="HFM41" s="560"/>
      <c r="HFN41" s="560"/>
      <c r="HFO41" s="561"/>
      <c r="HFP41" s="560"/>
      <c r="HFQ41" s="767"/>
      <c r="HFR41" s="767"/>
      <c r="HFS41" s="767"/>
      <c r="HFT41" s="767"/>
      <c r="HFU41" s="767"/>
      <c r="HFV41" s="559"/>
      <c r="HFW41" s="559"/>
      <c r="HFX41" s="560"/>
      <c r="HFY41" s="559"/>
      <c r="HFZ41" s="559"/>
      <c r="HGA41" s="559"/>
      <c r="HGB41" s="560"/>
      <c r="HGC41" s="560"/>
      <c r="HGD41" s="561"/>
      <c r="HGE41" s="560"/>
      <c r="HGF41" s="767"/>
      <c r="HGG41" s="767"/>
      <c r="HGH41" s="767"/>
      <c r="HGI41" s="767"/>
      <c r="HGJ41" s="767"/>
      <c r="HGK41" s="559"/>
      <c r="HGL41" s="559"/>
      <c r="HGM41" s="560"/>
      <c r="HGN41" s="559"/>
      <c r="HGO41" s="559"/>
      <c r="HGP41" s="559"/>
      <c r="HGQ41" s="560"/>
      <c r="HGR41" s="560"/>
      <c r="HGS41" s="561"/>
      <c r="HGT41" s="560"/>
      <c r="HGU41" s="767"/>
      <c r="HGV41" s="767"/>
      <c r="HGW41" s="767"/>
      <c r="HGX41" s="767"/>
      <c r="HGY41" s="767"/>
      <c r="HGZ41" s="559"/>
      <c r="HHA41" s="559"/>
      <c r="HHB41" s="560"/>
      <c r="HHC41" s="559"/>
      <c r="HHD41" s="559"/>
      <c r="HHE41" s="559"/>
      <c r="HHF41" s="560"/>
      <c r="HHG41" s="560"/>
      <c r="HHH41" s="561"/>
      <c r="HHI41" s="560"/>
      <c r="HHJ41" s="767"/>
      <c r="HHK41" s="767"/>
      <c r="HHL41" s="767"/>
      <c r="HHM41" s="767"/>
      <c r="HHN41" s="767"/>
      <c r="HHO41" s="559"/>
      <c r="HHP41" s="559"/>
      <c r="HHQ41" s="560"/>
      <c r="HHR41" s="559"/>
      <c r="HHS41" s="559"/>
      <c r="HHT41" s="559"/>
      <c r="HHU41" s="560"/>
      <c r="HHV41" s="560"/>
      <c r="HHW41" s="561"/>
      <c r="HHX41" s="560"/>
      <c r="HHY41" s="767"/>
      <c r="HHZ41" s="767"/>
      <c r="HIA41" s="767"/>
      <c r="HIB41" s="767"/>
      <c r="HIC41" s="767"/>
      <c r="HID41" s="559"/>
      <c r="HIE41" s="559"/>
      <c r="HIF41" s="560"/>
      <c r="HIG41" s="559"/>
      <c r="HIH41" s="559"/>
      <c r="HII41" s="559"/>
      <c r="HIJ41" s="560"/>
      <c r="HIK41" s="560"/>
      <c r="HIL41" s="561"/>
      <c r="HIM41" s="560"/>
      <c r="HIN41" s="767"/>
      <c r="HIO41" s="767"/>
      <c r="HIP41" s="767"/>
      <c r="HIQ41" s="767"/>
      <c r="HIR41" s="767"/>
      <c r="HIS41" s="559"/>
      <c r="HIT41" s="559"/>
      <c r="HIU41" s="560"/>
      <c r="HIV41" s="559"/>
      <c r="HIW41" s="559"/>
      <c r="HIX41" s="559"/>
      <c r="HIY41" s="560"/>
      <c r="HIZ41" s="560"/>
      <c r="HJA41" s="561"/>
      <c r="HJB41" s="560"/>
      <c r="HJC41" s="767"/>
      <c r="HJD41" s="767"/>
      <c r="HJE41" s="767"/>
      <c r="HJF41" s="767"/>
      <c r="HJG41" s="767"/>
      <c r="HJH41" s="559"/>
      <c r="HJI41" s="559"/>
      <c r="HJJ41" s="560"/>
      <c r="HJK41" s="559"/>
      <c r="HJL41" s="559"/>
      <c r="HJM41" s="559"/>
      <c r="HJN41" s="560"/>
      <c r="HJO41" s="560"/>
      <c r="HJP41" s="561"/>
      <c r="HJQ41" s="560"/>
      <c r="HJR41" s="767"/>
      <c r="HJS41" s="767"/>
      <c r="HJT41" s="767"/>
      <c r="HJU41" s="767"/>
      <c r="HJV41" s="767"/>
      <c r="HJW41" s="559"/>
      <c r="HJX41" s="559"/>
      <c r="HJY41" s="560"/>
      <c r="HJZ41" s="559"/>
      <c r="HKA41" s="559"/>
      <c r="HKB41" s="559"/>
      <c r="HKC41" s="560"/>
      <c r="HKD41" s="560"/>
      <c r="HKE41" s="561"/>
      <c r="HKF41" s="560"/>
      <c r="HKG41" s="767"/>
      <c r="HKH41" s="767"/>
      <c r="HKI41" s="767"/>
      <c r="HKJ41" s="767"/>
      <c r="HKK41" s="767"/>
      <c r="HKL41" s="559"/>
      <c r="HKM41" s="559"/>
      <c r="HKN41" s="560"/>
      <c r="HKO41" s="559"/>
      <c r="HKP41" s="559"/>
      <c r="HKQ41" s="559"/>
      <c r="HKR41" s="560"/>
      <c r="HKS41" s="560"/>
      <c r="HKT41" s="561"/>
      <c r="HKU41" s="560"/>
      <c r="HKV41" s="767"/>
      <c r="HKW41" s="767"/>
      <c r="HKX41" s="767"/>
      <c r="HKY41" s="767"/>
      <c r="HKZ41" s="767"/>
      <c r="HLA41" s="559"/>
      <c r="HLB41" s="559"/>
      <c r="HLC41" s="560"/>
      <c r="HLD41" s="559"/>
      <c r="HLE41" s="559"/>
      <c r="HLF41" s="559"/>
      <c r="HLG41" s="560"/>
      <c r="HLH41" s="560"/>
      <c r="HLI41" s="561"/>
      <c r="HLJ41" s="560"/>
      <c r="HLK41" s="767"/>
      <c r="HLL41" s="767"/>
      <c r="HLM41" s="767"/>
      <c r="HLN41" s="767"/>
      <c r="HLO41" s="767"/>
      <c r="HLP41" s="559"/>
      <c r="HLQ41" s="559"/>
      <c r="HLR41" s="560"/>
      <c r="HLS41" s="559"/>
      <c r="HLT41" s="559"/>
      <c r="HLU41" s="559"/>
      <c r="HLV41" s="560"/>
      <c r="HLW41" s="560"/>
      <c r="HLX41" s="561"/>
      <c r="HLY41" s="560"/>
      <c r="HLZ41" s="767"/>
      <c r="HMA41" s="767"/>
      <c r="HMB41" s="767"/>
      <c r="HMC41" s="767"/>
      <c r="HMD41" s="767"/>
      <c r="HME41" s="559"/>
      <c r="HMF41" s="559"/>
      <c r="HMG41" s="560"/>
      <c r="HMH41" s="559"/>
      <c r="HMI41" s="559"/>
      <c r="HMJ41" s="559"/>
      <c r="HMK41" s="560"/>
      <c r="HML41" s="560"/>
      <c r="HMM41" s="561"/>
      <c r="HMN41" s="560"/>
      <c r="HMO41" s="767"/>
      <c r="HMP41" s="767"/>
      <c r="HMQ41" s="767"/>
      <c r="HMR41" s="767"/>
      <c r="HMS41" s="767"/>
      <c r="HMT41" s="559"/>
      <c r="HMU41" s="559"/>
      <c r="HMV41" s="560"/>
      <c r="HMW41" s="559"/>
      <c r="HMX41" s="559"/>
      <c r="HMY41" s="559"/>
      <c r="HMZ41" s="560"/>
      <c r="HNA41" s="560"/>
      <c r="HNB41" s="561"/>
      <c r="HNC41" s="560"/>
      <c r="HND41" s="767"/>
      <c r="HNE41" s="767"/>
      <c r="HNF41" s="767"/>
      <c r="HNG41" s="767"/>
      <c r="HNH41" s="767"/>
      <c r="HNI41" s="559"/>
      <c r="HNJ41" s="559"/>
      <c r="HNK41" s="560"/>
      <c r="HNL41" s="559"/>
      <c r="HNM41" s="559"/>
      <c r="HNN41" s="559"/>
      <c r="HNO41" s="560"/>
      <c r="HNP41" s="560"/>
      <c r="HNQ41" s="561"/>
      <c r="HNR41" s="560"/>
      <c r="HNS41" s="767"/>
      <c r="HNT41" s="767"/>
      <c r="HNU41" s="767"/>
      <c r="HNV41" s="767"/>
      <c r="HNW41" s="767"/>
      <c r="HNX41" s="559"/>
      <c r="HNY41" s="559"/>
      <c r="HNZ41" s="560"/>
      <c r="HOA41" s="559"/>
      <c r="HOB41" s="559"/>
      <c r="HOC41" s="559"/>
      <c r="HOD41" s="560"/>
      <c r="HOE41" s="560"/>
      <c r="HOF41" s="561"/>
      <c r="HOG41" s="560"/>
      <c r="HOH41" s="767"/>
      <c r="HOI41" s="767"/>
      <c r="HOJ41" s="767"/>
      <c r="HOK41" s="767"/>
      <c r="HOL41" s="767"/>
      <c r="HOM41" s="559"/>
      <c r="HON41" s="559"/>
      <c r="HOO41" s="560"/>
      <c r="HOP41" s="559"/>
      <c r="HOQ41" s="559"/>
      <c r="HOR41" s="559"/>
      <c r="HOS41" s="560"/>
      <c r="HOT41" s="560"/>
      <c r="HOU41" s="561"/>
      <c r="HOV41" s="560"/>
      <c r="HOW41" s="767"/>
      <c r="HOX41" s="767"/>
      <c r="HOY41" s="767"/>
      <c r="HOZ41" s="767"/>
      <c r="HPA41" s="767"/>
      <c r="HPB41" s="559"/>
      <c r="HPC41" s="559"/>
      <c r="HPD41" s="560"/>
      <c r="HPE41" s="559"/>
      <c r="HPF41" s="559"/>
      <c r="HPG41" s="559"/>
      <c r="HPH41" s="560"/>
      <c r="HPI41" s="560"/>
      <c r="HPJ41" s="561"/>
      <c r="HPK41" s="560"/>
      <c r="HPL41" s="767"/>
      <c r="HPM41" s="767"/>
      <c r="HPN41" s="767"/>
      <c r="HPO41" s="767"/>
      <c r="HPP41" s="767"/>
      <c r="HPQ41" s="559"/>
      <c r="HPR41" s="559"/>
      <c r="HPS41" s="560"/>
      <c r="HPT41" s="559"/>
      <c r="HPU41" s="559"/>
      <c r="HPV41" s="559"/>
      <c r="HPW41" s="560"/>
      <c r="HPX41" s="560"/>
      <c r="HPY41" s="561"/>
      <c r="HPZ41" s="560"/>
      <c r="HQA41" s="767"/>
      <c r="HQB41" s="767"/>
      <c r="HQC41" s="767"/>
      <c r="HQD41" s="767"/>
      <c r="HQE41" s="767"/>
      <c r="HQF41" s="559"/>
      <c r="HQG41" s="559"/>
      <c r="HQH41" s="560"/>
      <c r="HQI41" s="559"/>
      <c r="HQJ41" s="559"/>
      <c r="HQK41" s="559"/>
      <c r="HQL41" s="560"/>
      <c r="HQM41" s="560"/>
      <c r="HQN41" s="561"/>
      <c r="HQO41" s="560"/>
      <c r="HQP41" s="767"/>
      <c r="HQQ41" s="767"/>
      <c r="HQR41" s="767"/>
      <c r="HQS41" s="767"/>
      <c r="HQT41" s="767"/>
      <c r="HQU41" s="559"/>
      <c r="HQV41" s="559"/>
      <c r="HQW41" s="560"/>
      <c r="HQX41" s="559"/>
      <c r="HQY41" s="559"/>
      <c r="HQZ41" s="559"/>
      <c r="HRA41" s="560"/>
      <c r="HRB41" s="560"/>
      <c r="HRC41" s="561"/>
      <c r="HRD41" s="560"/>
      <c r="HRE41" s="767"/>
      <c r="HRF41" s="767"/>
      <c r="HRG41" s="767"/>
      <c r="HRH41" s="767"/>
      <c r="HRI41" s="767"/>
      <c r="HRJ41" s="559"/>
      <c r="HRK41" s="559"/>
      <c r="HRL41" s="560"/>
      <c r="HRM41" s="559"/>
      <c r="HRN41" s="559"/>
      <c r="HRO41" s="559"/>
      <c r="HRP41" s="560"/>
      <c r="HRQ41" s="560"/>
      <c r="HRR41" s="561"/>
      <c r="HRS41" s="560"/>
      <c r="HRT41" s="767"/>
      <c r="HRU41" s="767"/>
      <c r="HRV41" s="767"/>
      <c r="HRW41" s="767"/>
      <c r="HRX41" s="767"/>
      <c r="HRY41" s="559"/>
      <c r="HRZ41" s="559"/>
      <c r="HSA41" s="560"/>
      <c r="HSB41" s="559"/>
      <c r="HSC41" s="559"/>
      <c r="HSD41" s="559"/>
      <c r="HSE41" s="560"/>
      <c r="HSF41" s="560"/>
      <c r="HSG41" s="561"/>
      <c r="HSH41" s="560"/>
      <c r="HSI41" s="767"/>
      <c r="HSJ41" s="767"/>
      <c r="HSK41" s="767"/>
      <c r="HSL41" s="767"/>
      <c r="HSM41" s="767"/>
      <c r="HSN41" s="559"/>
      <c r="HSO41" s="559"/>
      <c r="HSP41" s="560"/>
      <c r="HSQ41" s="559"/>
      <c r="HSR41" s="559"/>
      <c r="HSS41" s="559"/>
      <c r="HST41" s="560"/>
      <c r="HSU41" s="560"/>
      <c r="HSV41" s="561"/>
      <c r="HSW41" s="560"/>
      <c r="HSX41" s="767"/>
      <c r="HSY41" s="767"/>
      <c r="HSZ41" s="767"/>
      <c r="HTA41" s="767"/>
      <c r="HTB41" s="767"/>
      <c r="HTC41" s="559"/>
      <c r="HTD41" s="559"/>
      <c r="HTE41" s="560"/>
      <c r="HTF41" s="559"/>
      <c r="HTG41" s="559"/>
      <c r="HTH41" s="559"/>
      <c r="HTI41" s="560"/>
      <c r="HTJ41" s="560"/>
      <c r="HTK41" s="561"/>
      <c r="HTL41" s="560"/>
      <c r="HTM41" s="767"/>
      <c r="HTN41" s="767"/>
      <c r="HTO41" s="767"/>
      <c r="HTP41" s="767"/>
      <c r="HTQ41" s="767"/>
      <c r="HTR41" s="559"/>
      <c r="HTS41" s="559"/>
      <c r="HTT41" s="560"/>
      <c r="HTU41" s="559"/>
      <c r="HTV41" s="559"/>
      <c r="HTW41" s="559"/>
      <c r="HTX41" s="560"/>
      <c r="HTY41" s="560"/>
      <c r="HTZ41" s="561"/>
      <c r="HUA41" s="560"/>
      <c r="HUB41" s="767"/>
      <c r="HUC41" s="767"/>
      <c r="HUD41" s="767"/>
      <c r="HUE41" s="767"/>
      <c r="HUF41" s="767"/>
      <c r="HUG41" s="559"/>
      <c r="HUH41" s="559"/>
      <c r="HUI41" s="560"/>
      <c r="HUJ41" s="559"/>
      <c r="HUK41" s="559"/>
      <c r="HUL41" s="559"/>
      <c r="HUM41" s="560"/>
      <c r="HUN41" s="560"/>
      <c r="HUO41" s="561"/>
      <c r="HUP41" s="560"/>
      <c r="HUQ41" s="767"/>
      <c r="HUR41" s="767"/>
      <c r="HUS41" s="767"/>
      <c r="HUT41" s="767"/>
      <c r="HUU41" s="767"/>
      <c r="HUV41" s="559"/>
      <c r="HUW41" s="559"/>
      <c r="HUX41" s="560"/>
      <c r="HUY41" s="559"/>
      <c r="HUZ41" s="559"/>
      <c r="HVA41" s="559"/>
      <c r="HVB41" s="560"/>
      <c r="HVC41" s="560"/>
      <c r="HVD41" s="561"/>
      <c r="HVE41" s="560"/>
      <c r="HVF41" s="767"/>
      <c r="HVG41" s="767"/>
      <c r="HVH41" s="767"/>
      <c r="HVI41" s="767"/>
      <c r="HVJ41" s="767"/>
      <c r="HVK41" s="559"/>
      <c r="HVL41" s="559"/>
      <c r="HVM41" s="560"/>
      <c r="HVN41" s="559"/>
      <c r="HVO41" s="559"/>
      <c r="HVP41" s="559"/>
      <c r="HVQ41" s="560"/>
      <c r="HVR41" s="560"/>
      <c r="HVS41" s="561"/>
      <c r="HVT41" s="560"/>
      <c r="HVU41" s="767"/>
      <c r="HVV41" s="767"/>
      <c r="HVW41" s="767"/>
      <c r="HVX41" s="767"/>
      <c r="HVY41" s="767"/>
      <c r="HVZ41" s="559"/>
      <c r="HWA41" s="559"/>
      <c r="HWB41" s="560"/>
      <c r="HWC41" s="559"/>
      <c r="HWD41" s="559"/>
      <c r="HWE41" s="559"/>
      <c r="HWF41" s="560"/>
      <c r="HWG41" s="560"/>
      <c r="HWH41" s="561"/>
      <c r="HWI41" s="560"/>
      <c r="HWJ41" s="767"/>
      <c r="HWK41" s="767"/>
      <c r="HWL41" s="767"/>
      <c r="HWM41" s="767"/>
      <c r="HWN41" s="767"/>
      <c r="HWO41" s="559"/>
      <c r="HWP41" s="559"/>
      <c r="HWQ41" s="560"/>
      <c r="HWR41" s="559"/>
      <c r="HWS41" s="559"/>
      <c r="HWT41" s="559"/>
      <c r="HWU41" s="560"/>
      <c r="HWV41" s="560"/>
      <c r="HWW41" s="561"/>
      <c r="HWX41" s="560"/>
      <c r="HWY41" s="767"/>
      <c r="HWZ41" s="767"/>
      <c r="HXA41" s="767"/>
      <c r="HXB41" s="767"/>
      <c r="HXC41" s="767"/>
      <c r="HXD41" s="559"/>
      <c r="HXE41" s="559"/>
      <c r="HXF41" s="560"/>
      <c r="HXG41" s="559"/>
      <c r="HXH41" s="559"/>
      <c r="HXI41" s="559"/>
      <c r="HXJ41" s="560"/>
      <c r="HXK41" s="560"/>
      <c r="HXL41" s="561"/>
      <c r="HXM41" s="560"/>
      <c r="HXN41" s="767"/>
      <c r="HXO41" s="767"/>
      <c r="HXP41" s="767"/>
      <c r="HXQ41" s="767"/>
      <c r="HXR41" s="767"/>
      <c r="HXS41" s="559"/>
      <c r="HXT41" s="559"/>
      <c r="HXU41" s="560"/>
      <c r="HXV41" s="559"/>
      <c r="HXW41" s="559"/>
      <c r="HXX41" s="559"/>
      <c r="HXY41" s="560"/>
      <c r="HXZ41" s="560"/>
      <c r="HYA41" s="561"/>
      <c r="HYB41" s="560"/>
      <c r="HYC41" s="767"/>
      <c r="HYD41" s="767"/>
      <c r="HYE41" s="767"/>
      <c r="HYF41" s="767"/>
      <c r="HYG41" s="767"/>
      <c r="HYH41" s="559"/>
      <c r="HYI41" s="559"/>
      <c r="HYJ41" s="560"/>
      <c r="HYK41" s="559"/>
      <c r="HYL41" s="559"/>
      <c r="HYM41" s="559"/>
      <c r="HYN41" s="560"/>
      <c r="HYO41" s="560"/>
      <c r="HYP41" s="561"/>
      <c r="HYQ41" s="560"/>
      <c r="HYR41" s="767"/>
      <c r="HYS41" s="767"/>
      <c r="HYT41" s="767"/>
      <c r="HYU41" s="767"/>
      <c r="HYV41" s="767"/>
      <c r="HYW41" s="559"/>
      <c r="HYX41" s="559"/>
      <c r="HYY41" s="560"/>
      <c r="HYZ41" s="559"/>
      <c r="HZA41" s="559"/>
      <c r="HZB41" s="559"/>
      <c r="HZC41" s="560"/>
      <c r="HZD41" s="560"/>
      <c r="HZE41" s="561"/>
      <c r="HZF41" s="560"/>
      <c r="HZG41" s="767"/>
      <c r="HZH41" s="767"/>
      <c r="HZI41" s="767"/>
      <c r="HZJ41" s="767"/>
      <c r="HZK41" s="767"/>
      <c r="HZL41" s="559"/>
      <c r="HZM41" s="559"/>
      <c r="HZN41" s="560"/>
      <c r="HZO41" s="559"/>
      <c r="HZP41" s="559"/>
      <c r="HZQ41" s="559"/>
      <c r="HZR41" s="560"/>
      <c r="HZS41" s="560"/>
      <c r="HZT41" s="561"/>
      <c r="HZU41" s="560"/>
      <c r="HZV41" s="767"/>
      <c r="HZW41" s="767"/>
      <c r="HZX41" s="767"/>
      <c r="HZY41" s="767"/>
      <c r="HZZ41" s="767"/>
      <c r="IAA41" s="559"/>
      <c r="IAB41" s="559"/>
      <c r="IAC41" s="560"/>
      <c r="IAD41" s="559"/>
      <c r="IAE41" s="559"/>
      <c r="IAF41" s="559"/>
      <c r="IAG41" s="560"/>
      <c r="IAH41" s="560"/>
      <c r="IAI41" s="561"/>
      <c r="IAJ41" s="560"/>
      <c r="IAK41" s="767"/>
      <c r="IAL41" s="767"/>
      <c r="IAM41" s="767"/>
      <c r="IAN41" s="767"/>
      <c r="IAO41" s="767"/>
      <c r="IAP41" s="559"/>
      <c r="IAQ41" s="559"/>
      <c r="IAR41" s="560"/>
      <c r="IAS41" s="559"/>
      <c r="IAT41" s="559"/>
      <c r="IAU41" s="559"/>
      <c r="IAV41" s="560"/>
      <c r="IAW41" s="560"/>
      <c r="IAX41" s="561"/>
      <c r="IAY41" s="560"/>
      <c r="IAZ41" s="767"/>
      <c r="IBA41" s="767"/>
      <c r="IBB41" s="767"/>
      <c r="IBC41" s="767"/>
      <c r="IBD41" s="767"/>
      <c r="IBE41" s="559"/>
      <c r="IBF41" s="559"/>
      <c r="IBG41" s="560"/>
      <c r="IBH41" s="559"/>
      <c r="IBI41" s="559"/>
      <c r="IBJ41" s="559"/>
      <c r="IBK41" s="560"/>
      <c r="IBL41" s="560"/>
      <c r="IBM41" s="561"/>
      <c r="IBN41" s="560"/>
      <c r="IBO41" s="767"/>
      <c r="IBP41" s="767"/>
      <c r="IBQ41" s="767"/>
      <c r="IBR41" s="767"/>
      <c r="IBS41" s="767"/>
      <c r="IBT41" s="559"/>
      <c r="IBU41" s="559"/>
      <c r="IBV41" s="560"/>
      <c r="IBW41" s="559"/>
      <c r="IBX41" s="559"/>
      <c r="IBY41" s="559"/>
      <c r="IBZ41" s="560"/>
      <c r="ICA41" s="560"/>
      <c r="ICB41" s="561"/>
      <c r="ICC41" s="560"/>
      <c r="ICD41" s="767"/>
      <c r="ICE41" s="767"/>
      <c r="ICF41" s="767"/>
      <c r="ICG41" s="767"/>
      <c r="ICH41" s="767"/>
      <c r="ICI41" s="559"/>
      <c r="ICJ41" s="559"/>
      <c r="ICK41" s="560"/>
      <c r="ICL41" s="559"/>
      <c r="ICM41" s="559"/>
      <c r="ICN41" s="559"/>
      <c r="ICO41" s="560"/>
      <c r="ICP41" s="560"/>
      <c r="ICQ41" s="561"/>
      <c r="ICR41" s="560"/>
      <c r="ICS41" s="767"/>
      <c r="ICT41" s="767"/>
      <c r="ICU41" s="767"/>
      <c r="ICV41" s="767"/>
      <c r="ICW41" s="767"/>
      <c r="ICX41" s="559"/>
      <c r="ICY41" s="559"/>
      <c r="ICZ41" s="560"/>
      <c r="IDA41" s="559"/>
      <c r="IDB41" s="559"/>
      <c r="IDC41" s="559"/>
      <c r="IDD41" s="560"/>
      <c r="IDE41" s="560"/>
      <c r="IDF41" s="561"/>
      <c r="IDG41" s="560"/>
      <c r="IDH41" s="767"/>
      <c r="IDI41" s="767"/>
      <c r="IDJ41" s="767"/>
      <c r="IDK41" s="767"/>
      <c r="IDL41" s="767"/>
      <c r="IDM41" s="559"/>
      <c r="IDN41" s="559"/>
      <c r="IDO41" s="560"/>
      <c r="IDP41" s="559"/>
      <c r="IDQ41" s="559"/>
      <c r="IDR41" s="559"/>
      <c r="IDS41" s="560"/>
      <c r="IDT41" s="560"/>
      <c r="IDU41" s="561"/>
      <c r="IDV41" s="560"/>
      <c r="IDW41" s="767"/>
      <c r="IDX41" s="767"/>
      <c r="IDY41" s="767"/>
      <c r="IDZ41" s="767"/>
      <c r="IEA41" s="767"/>
      <c r="IEB41" s="559"/>
      <c r="IEC41" s="559"/>
      <c r="IED41" s="560"/>
      <c r="IEE41" s="559"/>
      <c r="IEF41" s="559"/>
      <c r="IEG41" s="559"/>
      <c r="IEH41" s="560"/>
      <c r="IEI41" s="560"/>
      <c r="IEJ41" s="561"/>
      <c r="IEK41" s="560"/>
      <c r="IEL41" s="767"/>
      <c r="IEM41" s="767"/>
      <c r="IEN41" s="767"/>
      <c r="IEO41" s="767"/>
      <c r="IEP41" s="767"/>
      <c r="IEQ41" s="559"/>
      <c r="IER41" s="559"/>
      <c r="IES41" s="560"/>
      <c r="IET41" s="559"/>
      <c r="IEU41" s="559"/>
      <c r="IEV41" s="559"/>
      <c r="IEW41" s="560"/>
      <c r="IEX41" s="560"/>
      <c r="IEY41" s="561"/>
      <c r="IEZ41" s="560"/>
      <c r="IFA41" s="767"/>
      <c r="IFB41" s="767"/>
      <c r="IFC41" s="767"/>
      <c r="IFD41" s="767"/>
      <c r="IFE41" s="767"/>
      <c r="IFF41" s="559"/>
      <c r="IFG41" s="559"/>
      <c r="IFH41" s="560"/>
      <c r="IFI41" s="559"/>
      <c r="IFJ41" s="559"/>
      <c r="IFK41" s="559"/>
      <c r="IFL41" s="560"/>
      <c r="IFM41" s="560"/>
      <c r="IFN41" s="561"/>
      <c r="IFO41" s="560"/>
      <c r="IFP41" s="767"/>
      <c r="IFQ41" s="767"/>
      <c r="IFR41" s="767"/>
      <c r="IFS41" s="767"/>
      <c r="IFT41" s="767"/>
      <c r="IFU41" s="559"/>
      <c r="IFV41" s="559"/>
      <c r="IFW41" s="560"/>
      <c r="IFX41" s="559"/>
      <c r="IFY41" s="559"/>
      <c r="IFZ41" s="559"/>
      <c r="IGA41" s="560"/>
      <c r="IGB41" s="560"/>
      <c r="IGC41" s="561"/>
      <c r="IGD41" s="560"/>
      <c r="IGE41" s="767"/>
      <c r="IGF41" s="767"/>
      <c r="IGG41" s="767"/>
      <c r="IGH41" s="767"/>
      <c r="IGI41" s="767"/>
      <c r="IGJ41" s="559"/>
      <c r="IGK41" s="559"/>
      <c r="IGL41" s="560"/>
      <c r="IGM41" s="559"/>
      <c r="IGN41" s="559"/>
      <c r="IGO41" s="559"/>
      <c r="IGP41" s="560"/>
      <c r="IGQ41" s="560"/>
      <c r="IGR41" s="561"/>
      <c r="IGS41" s="560"/>
      <c r="IGT41" s="767"/>
      <c r="IGU41" s="767"/>
      <c r="IGV41" s="767"/>
      <c r="IGW41" s="767"/>
      <c r="IGX41" s="767"/>
      <c r="IGY41" s="559"/>
      <c r="IGZ41" s="559"/>
      <c r="IHA41" s="560"/>
      <c r="IHB41" s="559"/>
      <c r="IHC41" s="559"/>
      <c r="IHD41" s="559"/>
      <c r="IHE41" s="560"/>
      <c r="IHF41" s="560"/>
      <c r="IHG41" s="561"/>
      <c r="IHH41" s="560"/>
      <c r="IHI41" s="767"/>
      <c r="IHJ41" s="767"/>
      <c r="IHK41" s="767"/>
      <c r="IHL41" s="767"/>
      <c r="IHM41" s="767"/>
      <c r="IHN41" s="559"/>
      <c r="IHO41" s="559"/>
      <c r="IHP41" s="560"/>
      <c r="IHQ41" s="559"/>
      <c r="IHR41" s="559"/>
      <c r="IHS41" s="559"/>
      <c r="IHT41" s="560"/>
      <c r="IHU41" s="560"/>
      <c r="IHV41" s="561"/>
      <c r="IHW41" s="560"/>
      <c r="IHX41" s="767"/>
      <c r="IHY41" s="767"/>
      <c r="IHZ41" s="767"/>
      <c r="IIA41" s="767"/>
      <c r="IIB41" s="767"/>
      <c r="IIC41" s="559"/>
      <c r="IID41" s="559"/>
      <c r="IIE41" s="560"/>
      <c r="IIF41" s="559"/>
      <c r="IIG41" s="559"/>
      <c r="IIH41" s="559"/>
      <c r="III41" s="560"/>
      <c r="IIJ41" s="560"/>
      <c r="IIK41" s="561"/>
      <c r="IIL41" s="560"/>
      <c r="IIM41" s="767"/>
      <c r="IIN41" s="767"/>
      <c r="IIO41" s="767"/>
      <c r="IIP41" s="767"/>
      <c r="IIQ41" s="767"/>
      <c r="IIR41" s="559"/>
      <c r="IIS41" s="559"/>
      <c r="IIT41" s="560"/>
      <c r="IIU41" s="559"/>
      <c r="IIV41" s="559"/>
      <c r="IIW41" s="559"/>
      <c r="IIX41" s="560"/>
      <c r="IIY41" s="560"/>
      <c r="IIZ41" s="561"/>
      <c r="IJA41" s="560"/>
      <c r="IJB41" s="767"/>
      <c r="IJC41" s="767"/>
      <c r="IJD41" s="767"/>
      <c r="IJE41" s="767"/>
      <c r="IJF41" s="767"/>
      <c r="IJG41" s="559"/>
      <c r="IJH41" s="559"/>
      <c r="IJI41" s="560"/>
      <c r="IJJ41" s="559"/>
      <c r="IJK41" s="559"/>
      <c r="IJL41" s="559"/>
      <c r="IJM41" s="560"/>
      <c r="IJN41" s="560"/>
      <c r="IJO41" s="561"/>
      <c r="IJP41" s="560"/>
      <c r="IJQ41" s="767"/>
      <c r="IJR41" s="767"/>
      <c r="IJS41" s="767"/>
      <c r="IJT41" s="767"/>
      <c r="IJU41" s="767"/>
      <c r="IJV41" s="559"/>
      <c r="IJW41" s="559"/>
      <c r="IJX41" s="560"/>
      <c r="IJY41" s="559"/>
      <c r="IJZ41" s="559"/>
      <c r="IKA41" s="559"/>
      <c r="IKB41" s="560"/>
      <c r="IKC41" s="560"/>
      <c r="IKD41" s="561"/>
      <c r="IKE41" s="560"/>
      <c r="IKF41" s="767"/>
      <c r="IKG41" s="767"/>
      <c r="IKH41" s="767"/>
      <c r="IKI41" s="767"/>
      <c r="IKJ41" s="767"/>
      <c r="IKK41" s="559"/>
      <c r="IKL41" s="559"/>
      <c r="IKM41" s="560"/>
      <c r="IKN41" s="559"/>
      <c r="IKO41" s="559"/>
      <c r="IKP41" s="559"/>
      <c r="IKQ41" s="560"/>
      <c r="IKR41" s="560"/>
      <c r="IKS41" s="561"/>
      <c r="IKT41" s="560"/>
      <c r="IKU41" s="767"/>
      <c r="IKV41" s="767"/>
      <c r="IKW41" s="767"/>
      <c r="IKX41" s="767"/>
      <c r="IKY41" s="767"/>
      <c r="IKZ41" s="559"/>
      <c r="ILA41" s="559"/>
      <c r="ILB41" s="560"/>
      <c r="ILC41" s="559"/>
      <c r="ILD41" s="559"/>
      <c r="ILE41" s="559"/>
      <c r="ILF41" s="560"/>
      <c r="ILG41" s="560"/>
      <c r="ILH41" s="561"/>
      <c r="ILI41" s="560"/>
      <c r="ILJ41" s="767"/>
      <c r="ILK41" s="767"/>
      <c r="ILL41" s="767"/>
      <c r="ILM41" s="767"/>
      <c r="ILN41" s="767"/>
      <c r="ILO41" s="559"/>
      <c r="ILP41" s="559"/>
      <c r="ILQ41" s="560"/>
      <c r="ILR41" s="559"/>
      <c r="ILS41" s="559"/>
      <c r="ILT41" s="559"/>
      <c r="ILU41" s="560"/>
      <c r="ILV41" s="560"/>
      <c r="ILW41" s="561"/>
      <c r="ILX41" s="560"/>
      <c r="ILY41" s="767"/>
      <c r="ILZ41" s="767"/>
      <c r="IMA41" s="767"/>
      <c r="IMB41" s="767"/>
      <c r="IMC41" s="767"/>
      <c r="IMD41" s="559"/>
      <c r="IME41" s="559"/>
      <c r="IMF41" s="560"/>
      <c r="IMG41" s="559"/>
      <c r="IMH41" s="559"/>
      <c r="IMI41" s="559"/>
      <c r="IMJ41" s="560"/>
      <c r="IMK41" s="560"/>
      <c r="IML41" s="561"/>
      <c r="IMM41" s="560"/>
      <c r="IMN41" s="767"/>
      <c r="IMO41" s="767"/>
      <c r="IMP41" s="767"/>
      <c r="IMQ41" s="767"/>
      <c r="IMR41" s="767"/>
      <c r="IMS41" s="559"/>
      <c r="IMT41" s="559"/>
      <c r="IMU41" s="560"/>
      <c r="IMV41" s="559"/>
      <c r="IMW41" s="559"/>
      <c r="IMX41" s="559"/>
      <c r="IMY41" s="560"/>
      <c r="IMZ41" s="560"/>
      <c r="INA41" s="561"/>
      <c r="INB41" s="560"/>
      <c r="INC41" s="767"/>
      <c r="IND41" s="767"/>
      <c r="INE41" s="767"/>
      <c r="INF41" s="767"/>
      <c r="ING41" s="767"/>
      <c r="INH41" s="559"/>
      <c r="INI41" s="559"/>
      <c r="INJ41" s="560"/>
      <c r="INK41" s="559"/>
      <c r="INL41" s="559"/>
      <c r="INM41" s="559"/>
      <c r="INN41" s="560"/>
      <c r="INO41" s="560"/>
      <c r="INP41" s="561"/>
      <c r="INQ41" s="560"/>
      <c r="INR41" s="767"/>
      <c r="INS41" s="767"/>
      <c r="INT41" s="767"/>
      <c r="INU41" s="767"/>
      <c r="INV41" s="767"/>
      <c r="INW41" s="559"/>
      <c r="INX41" s="559"/>
      <c r="INY41" s="560"/>
      <c r="INZ41" s="559"/>
      <c r="IOA41" s="559"/>
      <c r="IOB41" s="559"/>
      <c r="IOC41" s="560"/>
      <c r="IOD41" s="560"/>
      <c r="IOE41" s="561"/>
      <c r="IOF41" s="560"/>
      <c r="IOG41" s="767"/>
      <c r="IOH41" s="767"/>
      <c r="IOI41" s="767"/>
      <c r="IOJ41" s="767"/>
      <c r="IOK41" s="767"/>
      <c r="IOL41" s="559"/>
      <c r="IOM41" s="559"/>
      <c r="ION41" s="560"/>
      <c r="IOO41" s="559"/>
      <c r="IOP41" s="559"/>
      <c r="IOQ41" s="559"/>
      <c r="IOR41" s="560"/>
      <c r="IOS41" s="560"/>
      <c r="IOT41" s="561"/>
      <c r="IOU41" s="560"/>
      <c r="IOV41" s="767"/>
      <c r="IOW41" s="767"/>
      <c r="IOX41" s="767"/>
      <c r="IOY41" s="767"/>
      <c r="IOZ41" s="767"/>
      <c r="IPA41" s="559"/>
      <c r="IPB41" s="559"/>
      <c r="IPC41" s="560"/>
      <c r="IPD41" s="559"/>
      <c r="IPE41" s="559"/>
      <c r="IPF41" s="559"/>
      <c r="IPG41" s="560"/>
      <c r="IPH41" s="560"/>
      <c r="IPI41" s="561"/>
      <c r="IPJ41" s="560"/>
      <c r="IPK41" s="767"/>
      <c r="IPL41" s="767"/>
      <c r="IPM41" s="767"/>
      <c r="IPN41" s="767"/>
      <c r="IPO41" s="767"/>
      <c r="IPP41" s="559"/>
      <c r="IPQ41" s="559"/>
      <c r="IPR41" s="560"/>
      <c r="IPS41" s="559"/>
      <c r="IPT41" s="559"/>
      <c r="IPU41" s="559"/>
      <c r="IPV41" s="560"/>
      <c r="IPW41" s="560"/>
      <c r="IPX41" s="561"/>
      <c r="IPY41" s="560"/>
      <c r="IPZ41" s="767"/>
      <c r="IQA41" s="767"/>
      <c r="IQB41" s="767"/>
      <c r="IQC41" s="767"/>
      <c r="IQD41" s="767"/>
      <c r="IQE41" s="559"/>
      <c r="IQF41" s="559"/>
      <c r="IQG41" s="560"/>
      <c r="IQH41" s="559"/>
      <c r="IQI41" s="559"/>
      <c r="IQJ41" s="559"/>
      <c r="IQK41" s="560"/>
      <c r="IQL41" s="560"/>
      <c r="IQM41" s="561"/>
      <c r="IQN41" s="560"/>
      <c r="IQO41" s="767"/>
      <c r="IQP41" s="767"/>
      <c r="IQQ41" s="767"/>
      <c r="IQR41" s="767"/>
      <c r="IQS41" s="767"/>
      <c r="IQT41" s="559"/>
      <c r="IQU41" s="559"/>
      <c r="IQV41" s="560"/>
      <c r="IQW41" s="559"/>
      <c r="IQX41" s="559"/>
      <c r="IQY41" s="559"/>
      <c r="IQZ41" s="560"/>
      <c r="IRA41" s="560"/>
      <c r="IRB41" s="561"/>
      <c r="IRC41" s="560"/>
      <c r="IRD41" s="767"/>
      <c r="IRE41" s="767"/>
      <c r="IRF41" s="767"/>
      <c r="IRG41" s="767"/>
      <c r="IRH41" s="767"/>
      <c r="IRI41" s="559"/>
      <c r="IRJ41" s="559"/>
      <c r="IRK41" s="560"/>
      <c r="IRL41" s="559"/>
      <c r="IRM41" s="559"/>
      <c r="IRN41" s="559"/>
      <c r="IRO41" s="560"/>
      <c r="IRP41" s="560"/>
      <c r="IRQ41" s="561"/>
      <c r="IRR41" s="560"/>
      <c r="IRS41" s="767"/>
      <c r="IRT41" s="767"/>
      <c r="IRU41" s="767"/>
      <c r="IRV41" s="767"/>
      <c r="IRW41" s="767"/>
      <c r="IRX41" s="559"/>
      <c r="IRY41" s="559"/>
      <c r="IRZ41" s="560"/>
      <c r="ISA41" s="559"/>
      <c r="ISB41" s="559"/>
      <c r="ISC41" s="559"/>
      <c r="ISD41" s="560"/>
      <c r="ISE41" s="560"/>
      <c r="ISF41" s="561"/>
      <c r="ISG41" s="560"/>
      <c r="ISH41" s="767"/>
      <c r="ISI41" s="767"/>
      <c r="ISJ41" s="767"/>
      <c r="ISK41" s="767"/>
      <c r="ISL41" s="767"/>
      <c r="ISM41" s="559"/>
      <c r="ISN41" s="559"/>
      <c r="ISO41" s="560"/>
      <c r="ISP41" s="559"/>
      <c r="ISQ41" s="559"/>
      <c r="ISR41" s="559"/>
      <c r="ISS41" s="560"/>
      <c r="IST41" s="560"/>
      <c r="ISU41" s="561"/>
      <c r="ISV41" s="560"/>
      <c r="ISW41" s="767"/>
      <c r="ISX41" s="767"/>
      <c r="ISY41" s="767"/>
      <c r="ISZ41" s="767"/>
      <c r="ITA41" s="767"/>
      <c r="ITB41" s="559"/>
      <c r="ITC41" s="559"/>
      <c r="ITD41" s="560"/>
      <c r="ITE41" s="559"/>
      <c r="ITF41" s="559"/>
      <c r="ITG41" s="559"/>
      <c r="ITH41" s="560"/>
      <c r="ITI41" s="560"/>
      <c r="ITJ41" s="561"/>
      <c r="ITK41" s="560"/>
      <c r="ITL41" s="767"/>
      <c r="ITM41" s="767"/>
      <c r="ITN41" s="767"/>
      <c r="ITO41" s="767"/>
      <c r="ITP41" s="767"/>
      <c r="ITQ41" s="559"/>
      <c r="ITR41" s="559"/>
      <c r="ITS41" s="560"/>
      <c r="ITT41" s="559"/>
      <c r="ITU41" s="559"/>
      <c r="ITV41" s="559"/>
      <c r="ITW41" s="560"/>
      <c r="ITX41" s="560"/>
      <c r="ITY41" s="561"/>
      <c r="ITZ41" s="560"/>
      <c r="IUA41" s="767"/>
      <c r="IUB41" s="767"/>
      <c r="IUC41" s="767"/>
      <c r="IUD41" s="767"/>
      <c r="IUE41" s="767"/>
      <c r="IUF41" s="559"/>
      <c r="IUG41" s="559"/>
      <c r="IUH41" s="560"/>
      <c r="IUI41" s="559"/>
      <c r="IUJ41" s="559"/>
      <c r="IUK41" s="559"/>
      <c r="IUL41" s="560"/>
      <c r="IUM41" s="560"/>
      <c r="IUN41" s="561"/>
      <c r="IUO41" s="560"/>
      <c r="IUP41" s="767"/>
      <c r="IUQ41" s="767"/>
      <c r="IUR41" s="767"/>
      <c r="IUS41" s="767"/>
      <c r="IUT41" s="767"/>
      <c r="IUU41" s="559"/>
      <c r="IUV41" s="559"/>
      <c r="IUW41" s="560"/>
      <c r="IUX41" s="559"/>
      <c r="IUY41" s="559"/>
      <c r="IUZ41" s="559"/>
      <c r="IVA41" s="560"/>
      <c r="IVB41" s="560"/>
      <c r="IVC41" s="561"/>
      <c r="IVD41" s="560"/>
      <c r="IVE41" s="767"/>
      <c r="IVF41" s="767"/>
      <c r="IVG41" s="767"/>
      <c r="IVH41" s="767"/>
      <c r="IVI41" s="767"/>
      <c r="IVJ41" s="559"/>
      <c r="IVK41" s="559"/>
      <c r="IVL41" s="560"/>
      <c r="IVM41" s="559"/>
      <c r="IVN41" s="559"/>
      <c r="IVO41" s="559"/>
      <c r="IVP41" s="560"/>
      <c r="IVQ41" s="560"/>
      <c r="IVR41" s="561"/>
      <c r="IVS41" s="560"/>
      <c r="IVT41" s="767"/>
      <c r="IVU41" s="767"/>
      <c r="IVV41" s="767"/>
      <c r="IVW41" s="767"/>
      <c r="IVX41" s="767"/>
      <c r="IVY41" s="559"/>
      <c r="IVZ41" s="559"/>
      <c r="IWA41" s="560"/>
      <c r="IWB41" s="559"/>
      <c r="IWC41" s="559"/>
      <c r="IWD41" s="559"/>
      <c r="IWE41" s="560"/>
      <c r="IWF41" s="560"/>
      <c r="IWG41" s="561"/>
      <c r="IWH41" s="560"/>
      <c r="IWI41" s="767"/>
      <c r="IWJ41" s="767"/>
      <c r="IWK41" s="767"/>
      <c r="IWL41" s="767"/>
      <c r="IWM41" s="767"/>
      <c r="IWN41" s="559"/>
      <c r="IWO41" s="559"/>
      <c r="IWP41" s="560"/>
      <c r="IWQ41" s="559"/>
      <c r="IWR41" s="559"/>
      <c r="IWS41" s="559"/>
      <c r="IWT41" s="560"/>
      <c r="IWU41" s="560"/>
      <c r="IWV41" s="561"/>
      <c r="IWW41" s="560"/>
      <c r="IWX41" s="767"/>
      <c r="IWY41" s="767"/>
      <c r="IWZ41" s="767"/>
      <c r="IXA41" s="767"/>
      <c r="IXB41" s="767"/>
      <c r="IXC41" s="559"/>
      <c r="IXD41" s="559"/>
      <c r="IXE41" s="560"/>
      <c r="IXF41" s="559"/>
      <c r="IXG41" s="559"/>
      <c r="IXH41" s="559"/>
      <c r="IXI41" s="560"/>
      <c r="IXJ41" s="560"/>
      <c r="IXK41" s="561"/>
      <c r="IXL41" s="560"/>
      <c r="IXM41" s="767"/>
      <c r="IXN41" s="767"/>
      <c r="IXO41" s="767"/>
      <c r="IXP41" s="767"/>
      <c r="IXQ41" s="767"/>
      <c r="IXR41" s="559"/>
      <c r="IXS41" s="559"/>
      <c r="IXT41" s="560"/>
      <c r="IXU41" s="559"/>
      <c r="IXV41" s="559"/>
      <c r="IXW41" s="559"/>
      <c r="IXX41" s="560"/>
      <c r="IXY41" s="560"/>
      <c r="IXZ41" s="561"/>
      <c r="IYA41" s="560"/>
      <c r="IYB41" s="767"/>
      <c r="IYC41" s="767"/>
      <c r="IYD41" s="767"/>
      <c r="IYE41" s="767"/>
      <c r="IYF41" s="767"/>
      <c r="IYG41" s="559"/>
      <c r="IYH41" s="559"/>
      <c r="IYI41" s="560"/>
      <c r="IYJ41" s="559"/>
      <c r="IYK41" s="559"/>
      <c r="IYL41" s="559"/>
      <c r="IYM41" s="560"/>
      <c r="IYN41" s="560"/>
      <c r="IYO41" s="561"/>
      <c r="IYP41" s="560"/>
      <c r="IYQ41" s="767"/>
      <c r="IYR41" s="767"/>
      <c r="IYS41" s="767"/>
      <c r="IYT41" s="767"/>
      <c r="IYU41" s="767"/>
      <c r="IYV41" s="559"/>
      <c r="IYW41" s="559"/>
      <c r="IYX41" s="560"/>
      <c r="IYY41" s="559"/>
      <c r="IYZ41" s="559"/>
      <c r="IZA41" s="559"/>
      <c r="IZB41" s="560"/>
      <c r="IZC41" s="560"/>
      <c r="IZD41" s="561"/>
      <c r="IZE41" s="560"/>
      <c r="IZF41" s="767"/>
      <c r="IZG41" s="767"/>
      <c r="IZH41" s="767"/>
      <c r="IZI41" s="767"/>
      <c r="IZJ41" s="767"/>
      <c r="IZK41" s="559"/>
      <c r="IZL41" s="559"/>
      <c r="IZM41" s="560"/>
      <c r="IZN41" s="559"/>
      <c r="IZO41" s="559"/>
      <c r="IZP41" s="559"/>
      <c r="IZQ41" s="560"/>
      <c r="IZR41" s="560"/>
      <c r="IZS41" s="561"/>
      <c r="IZT41" s="560"/>
      <c r="IZU41" s="767"/>
      <c r="IZV41" s="767"/>
      <c r="IZW41" s="767"/>
      <c r="IZX41" s="767"/>
      <c r="IZY41" s="767"/>
      <c r="IZZ41" s="559"/>
      <c r="JAA41" s="559"/>
      <c r="JAB41" s="560"/>
      <c r="JAC41" s="559"/>
      <c r="JAD41" s="559"/>
      <c r="JAE41" s="559"/>
      <c r="JAF41" s="560"/>
      <c r="JAG41" s="560"/>
      <c r="JAH41" s="561"/>
      <c r="JAI41" s="560"/>
      <c r="JAJ41" s="767"/>
      <c r="JAK41" s="767"/>
      <c r="JAL41" s="767"/>
      <c r="JAM41" s="767"/>
      <c r="JAN41" s="767"/>
      <c r="JAO41" s="559"/>
      <c r="JAP41" s="559"/>
      <c r="JAQ41" s="560"/>
      <c r="JAR41" s="559"/>
      <c r="JAS41" s="559"/>
      <c r="JAT41" s="559"/>
      <c r="JAU41" s="560"/>
      <c r="JAV41" s="560"/>
      <c r="JAW41" s="561"/>
      <c r="JAX41" s="560"/>
      <c r="JAY41" s="767"/>
      <c r="JAZ41" s="767"/>
      <c r="JBA41" s="767"/>
      <c r="JBB41" s="767"/>
      <c r="JBC41" s="767"/>
      <c r="JBD41" s="559"/>
      <c r="JBE41" s="559"/>
      <c r="JBF41" s="560"/>
      <c r="JBG41" s="559"/>
      <c r="JBH41" s="559"/>
      <c r="JBI41" s="559"/>
      <c r="JBJ41" s="560"/>
      <c r="JBK41" s="560"/>
      <c r="JBL41" s="561"/>
      <c r="JBM41" s="560"/>
      <c r="JBN41" s="767"/>
      <c r="JBO41" s="767"/>
      <c r="JBP41" s="767"/>
      <c r="JBQ41" s="767"/>
      <c r="JBR41" s="767"/>
      <c r="JBS41" s="559"/>
      <c r="JBT41" s="559"/>
      <c r="JBU41" s="560"/>
      <c r="JBV41" s="559"/>
      <c r="JBW41" s="559"/>
      <c r="JBX41" s="559"/>
      <c r="JBY41" s="560"/>
      <c r="JBZ41" s="560"/>
      <c r="JCA41" s="561"/>
      <c r="JCB41" s="560"/>
      <c r="JCC41" s="767"/>
      <c r="JCD41" s="767"/>
      <c r="JCE41" s="767"/>
      <c r="JCF41" s="767"/>
      <c r="JCG41" s="767"/>
      <c r="JCH41" s="559"/>
      <c r="JCI41" s="559"/>
      <c r="JCJ41" s="560"/>
      <c r="JCK41" s="559"/>
      <c r="JCL41" s="559"/>
      <c r="JCM41" s="559"/>
      <c r="JCN41" s="560"/>
      <c r="JCO41" s="560"/>
      <c r="JCP41" s="561"/>
      <c r="JCQ41" s="560"/>
      <c r="JCR41" s="767"/>
      <c r="JCS41" s="767"/>
      <c r="JCT41" s="767"/>
      <c r="JCU41" s="767"/>
      <c r="JCV41" s="767"/>
      <c r="JCW41" s="559"/>
      <c r="JCX41" s="559"/>
      <c r="JCY41" s="560"/>
      <c r="JCZ41" s="559"/>
      <c r="JDA41" s="559"/>
      <c r="JDB41" s="559"/>
      <c r="JDC41" s="560"/>
      <c r="JDD41" s="560"/>
      <c r="JDE41" s="561"/>
      <c r="JDF41" s="560"/>
      <c r="JDG41" s="767"/>
      <c r="JDH41" s="767"/>
      <c r="JDI41" s="767"/>
      <c r="JDJ41" s="767"/>
      <c r="JDK41" s="767"/>
      <c r="JDL41" s="559"/>
      <c r="JDM41" s="559"/>
      <c r="JDN41" s="560"/>
      <c r="JDO41" s="559"/>
      <c r="JDP41" s="559"/>
      <c r="JDQ41" s="559"/>
      <c r="JDR41" s="560"/>
      <c r="JDS41" s="560"/>
      <c r="JDT41" s="561"/>
      <c r="JDU41" s="560"/>
      <c r="JDV41" s="767"/>
      <c r="JDW41" s="767"/>
      <c r="JDX41" s="767"/>
      <c r="JDY41" s="767"/>
      <c r="JDZ41" s="767"/>
      <c r="JEA41" s="559"/>
      <c r="JEB41" s="559"/>
      <c r="JEC41" s="560"/>
      <c r="JED41" s="559"/>
      <c r="JEE41" s="559"/>
      <c r="JEF41" s="559"/>
      <c r="JEG41" s="560"/>
      <c r="JEH41" s="560"/>
      <c r="JEI41" s="561"/>
      <c r="JEJ41" s="560"/>
      <c r="JEK41" s="767"/>
      <c r="JEL41" s="767"/>
      <c r="JEM41" s="767"/>
      <c r="JEN41" s="767"/>
      <c r="JEO41" s="767"/>
      <c r="JEP41" s="559"/>
      <c r="JEQ41" s="559"/>
      <c r="JER41" s="560"/>
      <c r="JES41" s="559"/>
      <c r="JET41" s="559"/>
      <c r="JEU41" s="559"/>
      <c r="JEV41" s="560"/>
      <c r="JEW41" s="560"/>
      <c r="JEX41" s="561"/>
      <c r="JEY41" s="560"/>
      <c r="JEZ41" s="767"/>
      <c r="JFA41" s="767"/>
      <c r="JFB41" s="767"/>
      <c r="JFC41" s="767"/>
      <c r="JFD41" s="767"/>
      <c r="JFE41" s="559"/>
      <c r="JFF41" s="559"/>
      <c r="JFG41" s="560"/>
      <c r="JFH41" s="559"/>
      <c r="JFI41" s="559"/>
      <c r="JFJ41" s="559"/>
      <c r="JFK41" s="560"/>
      <c r="JFL41" s="560"/>
      <c r="JFM41" s="561"/>
      <c r="JFN41" s="560"/>
      <c r="JFO41" s="767"/>
      <c r="JFP41" s="767"/>
      <c r="JFQ41" s="767"/>
      <c r="JFR41" s="767"/>
      <c r="JFS41" s="767"/>
      <c r="JFT41" s="559"/>
      <c r="JFU41" s="559"/>
      <c r="JFV41" s="560"/>
      <c r="JFW41" s="559"/>
      <c r="JFX41" s="559"/>
      <c r="JFY41" s="559"/>
      <c r="JFZ41" s="560"/>
      <c r="JGA41" s="560"/>
      <c r="JGB41" s="561"/>
      <c r="JGC41" s="560"/>
      <c r="JGD41" s="767"/>
      <c r="JGE41" s="767"/>
      <c r="JGF41" s="767"/>
      <c r="JGG41" s="767"/>
      <c r="JGH41" s="767"/>
      <c r="JGI41" s="559"/>
      <c r="JGJ41" s="559"/>
      <c r="JGK41" s="560"/>
      <c r="JGL41" s="559"/>
      <c r="JGM41" s="559"/>
      <c r="JGN41" s="559"/>
      <c r="JGO41" s="560"/>
      <c r="JGP41" s="560"/>
      <c r="JGQ41" s="561"/>
      <c r="JGR41" s="560"/>
      <c r="JGS41" s="767"/>
      <c r="JGT41" s="767"/>
      <c r="JGU41" s="767"/>
      <c r="JGV41" s="767"/>
      <c r="JGW41" s="767"/>
      <c r="JGX41" s="559"/>
      <c r="JGY41" s="559"/>
      <c r="JGZ41" s="560"/>
      <c r="JHA41" s="559"/>
      <c r="JHB41" s="559"/>
      <c r="JHC41" s="559"/>
      <c r="JHD41" s="560"/>
      <c r="JHE41" s="560"/>
      <c r="JHF41" s="561"/>
      <c r="JHG41" s="560"/>
      <c r="JHH41" s="767"/>
      <c r="JHI41" s="767"/>
      <c r="JHJ41" s="767"/>
      <c r="JHK41" s="767"/>
      <c r="JHL41" s="767"/>
      <c r="JHM41" s="559"/>
      <c r="JHN41" s="559"/>
      <c r="JHO41" s="560"/>
      <c r="JHP41" s="559"/>
      <c r="JHQ41" s="559"/>
      <c r="JHR41" s="559"/>
      <c r="JHS41" s="560"/>
      <c r="JHT41" s="560"/>
      <c r="JHU41" s="561"/>
      <c r="JHV41" s="560"/>
      <c r="JHW41" s="767"/>
      <c r="JHX41" s="767"/>
      <c r="JHY41" s="767"/>
      <c r="JHZ41" s="767"/>
      <c r="JIA41" s="767"/>
      <c r="JIB41" s="559"/>
      <c r="JIC41" s="559"/>
      <c r="JID41" s="560"/>
      <c r="JIE41" s="559"/>
      <c r="JIF41" s="559"/>
      <c r="JIG41" s="559"/>
      <c r="JIH41" s="560"/>
      <c r="JII41" s="560"/>
      <c r="JIJ41" s="561"/>
      <c r="JIK41" s="560"/>
      <c r="JIL41" s="767"/>
      <c r="JIM41" s="767"/>
      <c r="JIN41" s="767"/>
      <c r="JIO41" s="767"/>
      <c r="JIP41" s="767"/>
      <c r="JIQ41" s="559"/>
      <c r="JIR41" s="559"/>
      <c r="JIS41" s="560"/>
      <c r="JIT41" s="559"/>
      <c r="JIU41" s="559"/>
      <c r="JIV41" s="559"/>
      <c r="JIW41" s="560"/>
      <c r="JIX41" s="560"/>
      <c r="JIY41" s="561"/>
      <c r="JIZ41" s="560"/>
      <c r="JJA41" s="767"/>
      <c r="JJB41" s="767"/>
      <c r="JJC41" s="767"/>
      <c r="JJD41" s="767"/>
      <c r="JJE41" s="767"/>
      <c r="JJF41" s="559"/>
      <c r="JJG41" s="559"/>
      <c r="JJH41" s="560"/>
      <c r="JJI41" s="559"/>
      <c r="JJJ41" s="559"/>
      <c r="JJK41" s="559"/>
      <c r="JJL41" s="560"/>
      <c r="JJM41" s="560"/>
      <c r="JJN41" s="561"/>
      <c r="JJO41" s="560"/>
      <c r="JJP41" s="767"/>
      <c r="JJQ41" s="767"/>
      <c r="JJR41" s="767"/>
      <c r="JJS41" s="767"/>
      <c r="JJT41" s="767"/>
      <c r="JJU41" s="559"/>
      <c r="JJV41" s="559"/>
      <c r="JJW41" s="560"/>
      <c r="JJX41" s="559"/>
      <c r="JJY41" s="559"/>
      <c r="JJZ41" s="559"/>
      <c r="JKA41" s="560"/>
      <c r="JKB41" s="560"/>
      <c r="JKC41" s="561"/>
      <c r="JKD41" s="560"/>
      <c r="JKE41" s="767"/>
      <c r="JKF41" s="767"/>
      <c r="JKG41" s="767"/>
      <c r="JKH41" s="767"/>
      <c r="JKI41" s="767"/>
      <c r="JKJ41" s="559"/>
      <c r="JKK41" s="559"/>
      <c r="JKL41" s="560"/>
      <c r="JKM41" s="559"/>
      <c r="JKN41" s="559"/>
      <c r="JKO41" s="559"/>
      <c r="JKP41" s="560"/>
      <c r="JKQ41" s="560"/>
      <c r="JKR41" s="561"/>
      <c r="JKS41" s="560"/>
      <c r="JKT41" s="767"/>
      <c r="JKU41" s="767"/>
      <c r="JKV41" s="767"/>
      <c r="JKW41" s="767"/>
      <c r="JKX41" s="767"/>
      <c r="JKY41" s="559"/>
      <c r="JKZ41" s="559"/>
      <c r="JLA41" s="560"/>
      <c r="JLB41" s="559"/>
      <c r="JLC41" s="559"/>
      <c r="JLD41" s="559"/>
      <c r="JLE41" s="560"/>
      <c r="JLF41" s="560"/>
      <c r="JLG41" s="561"/>
      <c r="JLH41" s="560"/>
      <c r="JLI41" s="767"/>
      <c r="JLJ41" s="767"/>
      <c r="JLK41" s="767"/>
      <c r="JLL41" s="767"/>
      <c r="JLM41" s="767"/>
      <c r="JLN41" s="559"/>
      <c r="JLO41" s="559"/>
      <c r="JLP41" s="560"/>
      <c r="JLQ41" s="559"/>
      <c r="JLR41" s="559"/>
      <c r="JLS41" s="559"/>
      <c r="JLT41" s="560"/>
      <c r="JLU41" s="560"/>
      <c r="JLV41" s="561"/>
      <c r="JLW41" s="560"/>
      <c r="JLX41" s="767"/>
      <c r="JLY41" s="767"/>
      <c r="JLZ41" s="767"/>
      <c r="JMA41" s="767"/>
      <c r="JMB41" s="767"/>
      <c r="JMC41" s="559"/>
      <c r="JMD41" s="559"/>
      <c r="JME41" s="560"/>
      <c r="JMF41" s="559"/>
      <c r="JMG41" s="559"/>
      <c r="JMH41" s="559"/>
      <c r="JMI41" s="560"/>
      <c r="JMJ41" s="560"/>
      <c r="JMK41" s="561"/>
      <c r="JML41" s="560"/>
      <c r="JMM41" s="767"/>
      <c r="JMN41" s="767"/>
      <c r="JMO41" s="767"/>
      <c r="JMP41" s="767"/>
      <c r="JMQ41" s="767"/>
      <c r="JMR41" s="559"/>
      <c r="JMS41" s="559"/>
      <c r="JMT41" s="560"/>
      <c r="JMU41" s="559"/>
      <c r="JMV41" s="559"/>
      <c r="JMW41" s="559"/>
      <c r="JMX41" s="560"/>
      <c r="JMY41" s="560"/>
      <c r="JMZ41" s="561"/>
      <c r="JNA41" s="560"/>
      <c r="JNB41" s="767"/>
      <c r="JNC41" s="767"/>
      <c r="JND41" s="767"/>
      <c r="JNE41" s="767"/>
      <c r="JNF41" s="767"/>
      <c r="JNG41" s="559"/>
      <c r="JNH41" s="559"/>
      <c r="JNI41" s="560"/>
      <c r="JNJ41" s="559"/>
      <c r="JNK41" s="559"/>
      <c r="JNL41" s="559"/>
      <c r="JNM41" s="560"/>
      <c r="JNN41" s="560"/>
      <c r="JNO41" s="561"/>
      <c r="JNP41" s="560"/>
      <c r="JNQ41" s="767"/>
      <c r="JNR41" s="767"/>
      <c r="JNS41" s="767"/>
      <c r="JNT41" s="767"/>
      <c r="JNU41" s="767"/>
      <c r="JNV41" s="559"/>
      <c r="JNW41" s="559"/>
      <c r="JNX41" s="560"/>
      <c r="JNY41" s="559"/>
      <c r="JNZ41" s="559"/>
      <c r="JOA41" s="559"/>
      <c r="JOB41" s="560"/>
      <c r="JOC41" s="560"/>
      <c r="JOD41" s="561"/>
      <c r="JOE41" s="560"/>
      <c r="JOF41" s="767"/>
      <c r="JOG41" s="767"/>
      <c r="JOH41" s="767"/>
      <c r="JOI41" s="767"/>
      <c r="JOJ41" s="767"/>
      <c r="JOK41" s="559"/>
      <c r="JOL41" s="559"/>
      <c r="JOM41" s="560"/>
      <c r="JON41" s="559"/>
      <c r="JOO41" s="559"/>
      <c r="JOP41" s="559"/>
      <c r="JOQ41" s="560"/>
      <c r="JOR41" s="560"/>
      <c r="JOS41" s="561"/>
      <c r="JOT41" s="560"/>
      <c r="JOU41" s="767"/>
      <c r="JOV41" s="767"/>
      <c r="JOW41" s="767"/>
      <c r="JOX41" s="767"/>
      <c r="JOY41" s="767"/>
      <c r="JOZ41" s="559"/>
      <c r="JPA41" s="559"/>
      <c r="JPB41" s="560"/>
      <c r="JPC41" s="559"/>
      <c r="JPD41" s="559"/>
      <c r="JPE41" s="559"/>
      <c r="JPF41" s="560"/>
      <c r="JPG41" s="560"/>
      <c r="JPH41" s="561"/>
      <c r="JPI41" s="560"/>
      <c r="JPJ41" s="767"/>
      <c r="JPK41" s="767"/>
      <c r="JPL41" s="767"/>
      <c r="JPM41" s="767"/>
      <c r="JPN41" s="767"/>
      <c r="JPO41" s="559"/>
      <c r="JPP41" s="559"/>
      <c r="JPQ41" s="560"/>
      <c r="JPR41" s="559"/>
      <c r="JPS41" s="559"/>
      <c r="JPT41" s="559"/>
      <c r="JPU41" s="560"/>
      <c r="JPV41" s="560"/>
      <c r="JPW41" s="561"/>
      <c r="JPX41" s="560"/>
      <c r="JPY41" s="767"/>
      <c r="JPZ41" s="767"/>
      <c r="JQA41" s="767"/>
      <c r="JQB41" s="767"/>
      <c r="JQC41" s="767"/>
      <c r="JQD41" s="559"/>
      <c r="JQE41" s="559"/>
      <c r="JQF41" s="560"/>
      <c r="JQG41" s="559"/>
      <c r="JQH41" s="559"/>
      <c r="JQI41" s="559"/>
      <c r="JQJ41" s="560"/>
      <c r="JQK41" s="560"/>
      <c r="JQL41" s="561"/>
      <c r="JQM41" s="560"/>
      <c r="JQN41" s="767"/>
      <c r="JQO41" s="767"/>
      <c r="JQP41" s="767"/>
      <c r="JQQ41" s="767"/>
      <c r="JQR41" s="767"/>
      <c r="JQS41" s="559"/>
      <c r="JQT41" s="559"/>
      <c r="JQU41" s="560"/>
      <c r="JQV41" s="559"/>
      <c r="JQW41" s="559"/>
      <c r="JQX41" s="559"/>
      <c r="JQY41" s="560"/>
      <c r="JQZ41" s="560"/>
      <c r="JRA41" s="561"/>
      <c r="JRB41" s="560"/>
      <c r="JRC41" s="767"/>
      <c r="JRD41" s="767"/>
      <c r="JRE41" s="767"/>
      <c r="JRF41" s="767"/>
      <c r="JRG41" s="767"/>
      <c r="JRH41" s="559"/>
      <c r="JRI41" s="559"/>
      <c r="JRJ41" s="560"/>
      <c r="JRK41" s="559"/>
      <c r="JRL41" s="559"/>
      <c r="JRM41" s="559"/>
      <c r="JRN41" s="560"/>
      <c r="JRO41" s="560"/>
      <c r="JRP41" s="561"/>
      <c r="JRQ41" s="560"/>
      <c r="JRR41" s="767"/>
      <c r="JRS41" s="767"/>
      <c r="JRT41" s="767"/>
      <c r="JRU41" s="767"/>
      <c r="JRV41" s="767"/>
      <c r="JRW41" s="559"/>
      <c r="JRX41" s="559"/>
      <c r="JRY41" s="560"/>
      <c r="JRZ41" s="559"/>
      <c r="JSA41" s="559"/>
      <c r="JSB41" s="559"/>
      <c r="JSC41" s="560"/>
      <c r="JSD41" s="560"/>
      <c r="JSE41" s="561"/>
      <c r="JSF41" s="560"/>
      <c r="JSG41" s="767"/>
      <c r="JSH41" s="767"/>
      <c r="JSI41" s="767"/>
      <c r="JSJ41" s="767"/>
      <c r="JSK41" s="767"/>
      <c r="JSL41" s="559"/>
      <c r="JSM41" s="559"/>
      <c r="JSN41" s="560"/>
      <c r="JSO41" s="559"/>
      <c r="JSP41" s="559"/>
      <c r="JSQ41" s="559"/>
      <c r="JSR41" s="560"/>
      <c r="JSS41" s="560"/>
      <c r="JST41" s="561"/>
      <c r="JSU41" s="560"/>
      <c r="JSV41" s="767"/>
      <c r="JSW41" s="767"/>
      <c r="JSX41" s="767"/>
      <c r="JSY41" s="767"/>
      <c r="JSZ41" s="767"/>
      <c r="JTA41" s="559"/>
      <c r="JTB41" s="559"/>
      <c r="JTC41" s="560"/>
      <c r="JTD41" s="559"/>
      <c r="JTE41" s="559"/>
      <c r="JTF41" s="559"/>
      <c r="JTG41" s="560"/>
      <c r="JTH41" s="560"/>
      <c r="JTI41" s="561"/>
      <c r="JTJ41" s="560"/>
      <c r="JTK41" s="767"/>
      <c r="JTL41" s="767"/>
      <c r="JTM41" s="767"/>
      <c r="JTN41" s="767"/>
      <c r="JTO41" s="767"/>
      <c r="JTP41" s="559"/>
      <c r="JTQ41" s="559"/>
      <c r="JTR41" s="560"/>
      <c r="JTS41" s="559"/>
      <c r="JTT41" s="559"/>
      <c r="JTU41" s="559"/>
      <c r="JTV41" s="560"/>
      <c r="JTW41" s="560"/>
      <c r="JTX41" s="561"/>
      <c r="JTY41" s="560"/>
      <c r="JTZ41" s="767"/>
      <c r="JUA41" s="767"/>
      <c r="JUB41" s="767"/>
      <c r="JUC41" s="767"/>
      <c r="JUD41" s="767"/>
      <c r="JUE41" s="559"/>
      <c r="JUF41" s="559"/>
      <c r="JUG41" s="560"/>
      <c r="JUH41" s="559"/>
      <c r="JUI41" s="559"/>
      <c r="JUJ41" s="559"/>
      <c r="JUK41" s="560"/>
      <c r="JUL41" s="560"/>
      <c r="JUM41" s="561"/>
      <c r="JUN41" s="560"/>
      <c r="JUO41" s="767"/>
      <c r="JUP41" s="767"/>
      <c r="JUQ41" s="767"/>
      <c r="JUR41" s="767"/>
      <c r="JUS41" s="767"/>
      <c r="JUT41" s="559"/>
      <c r="JUU41" s="559"/>
      <c r="JUV41" s="560"/>
      <c r="JUW41" s="559"/>
      <c r="JUX41" s="559"/>
      <c r="JUY41" s="559"/>
      <c r="JUZ41" s="560"/>
      <c r="JVA41" s="560"/>
      <c r="JVB41" s="561"/>
      <c r="JVC41" s="560"/>
      <c r="JVD41" s="767"/>
      <c r="JVE41" s="767"/>
      <c r="JVF41" s="767"/>
      <c r="JVG41" s="767"/>
      <c r="JVH41" s="767"/>
      <c r="JVI41" s="559"/>
      <c r="JVJ41" s="559"/>
      <c r="JVK41" s="560"/>
      <c r="JVL41" s="559"/>
      <c r="JVM41" s="559"/>
      <c r="JVN41" s="559"/>
      <c r="JVO41" s="560"/>
      <c r="JVP41" s="560"/>
      <c r="JVQ41" s="561"/>
      <c r="JVR41" s="560"/>
      <c r="JVS41" s="767"/>
      <c r="JVT41" s="767"/>
      <c r="JVU41" s="767"/>
      <c r="JVV41" s="767"/>
      <c r="JVW41" s="767"/>
      <c r="JVX41" s="559"/>
      <c r="JVY41" s="559"/>
      <c r="JVZ41" s="560"/>
      <c r="JWA41" s="559"/>
      <c r="JWB41" s="559"/>
      <c r="JWC41" s="559"/>
      <c r="JWD41" s="560"/>
      <c r="JWE41" s="560"/>
      <c r="JWF41" s="561"/>
      <c r="JWG41" s="560"/>
      <c r="JWH41" s="767"/>
      <c r="JWI41" s="767"/>
      <c r="JWJ41" s="767"/>
      <c r="JWK41" s="767"/>
      <c r="JWL41" s="767"/>
      <c r="JWM41" s="559"/>
      <c r="JWN41" s="559"/>
      <c r="JWO41" s="560"/>
      <c r="JWP41" s="559"/>
      <c r="JWQ41" s="559"/>
      <c r="JWR41" s="559"/>
      <c r="JWS41" s="560"/>
      <c r="JWT41" s="560"/>
      <c r="JWU41" s="561"/>
      <c r="JWV41" s="560"/>
      <c r="JWW41" s="767"/>
      <c r="JWX41" s="767"/>
      <c r="JWY41" s="767"/>
      <c r="JWZ41" s="767"/>
      <c r="JXA41" s="767"/>
      <c r="JXB41" s="559"/>
      <c r="JXC41" s="559"/>
      <c r="JXD41" s="560"/>
      <c r="JXE41" s="559"/>
      <c r="JXF41" s="559"/>
      <c r="JXG41" s="559"/>
      <c r="JXH41" s="560"/>
      <c r="JXI41" s="560"/>
      <c r="JXJ41" s="561"/>
      <c r="JXK41" s="560"/>
      <c r="JXL41" s="767"/>
      <c r="JXM41" s="767"/>
      <c r="JXN41" s="767"/>
      <c r="JXO41" s="767"/>
      <c r="JXP41" s="767"/>
      <c r="JXQ41" s="559"/>
      <c r="JXR41" s="559"/>
      <c r="JXS41" s="560"/>
      <c r="JXT41" s="559"/>
      <c r="JXU41" s="559"/>
      <c r="JXV41" s="559"/>
      <c r="JXW41" s="560"/>
      <c r="JXX41" s="560"/>
      <c r="JXY41" s="561"/>
      <c r="JXZ41" s="560"/>
      <c r="JYA41" s="767"/>
      <c r="JYB41" s="767"/>
      <c r="JYC41" s="767"/>
      <c r="JYD41" s="767"/>
      <c r="JYE41" s="767"/>
      <c r="JYF41" s="559"/>
      <c r="JYG41" s="559"/>
      <c r="JYH41" s="560"/>
      <c r="JYI41" s="559"/>
      <c r="JYJ41" s="559"/>
      <c r="JYK41" s="559"/>
      <c r="JYL41" s="560"/>
      <c r="JYM41" s="560"/>
      <c r="JYN41" s="561"/>
      <c r="JYO41" s="560"/>
      <c r="JYP41" s="767"/>
      <c r="JYQ41" s="767"/>
      <c r="JYR41" s="767"/>
      <c r="JYS41" s="767"/>
      <c r="JYT41" s="767"/>
      <c r="JYU41" s="559"/>
      <c r="JYV41" s="559"/>
      <c r="JYW41" s="560"/>
      <c r="JYX41" s="559"/>
      <c r="JYY41" s="559"/>
      <c r="JYZ41" s="559"/>
      <c r="JZA41" s="560"/>
      <c r="JZB41" s="560"/>
      <c r="JZC41" s="561"/>
      <c r="JZD41" s="560"/>
      <c r="JZE41" s="767"/>
      <c r="JZF41" s="767"/>
      <c r="JZG41" s="767"/>
      <c r="JZH41" s="767"/>
      <c r="JZI41" s="767"/>
      <c r="JZJ41" s="559"/>
      <c r="JZK41" s="559"/>
      <c r="JZL41" s="560"/>
      <c r="JZM41" s="559"/>
      <c r="JZN41" s="559"/>
      <c r="JZO41" s="559"/>
      <c r="JZP41" s="560"/>
      <c r="JZQ41" s="560"/>
      <c r="JZR41" s="561"/>
      <c r="JZS41" s="560"/>
      <c r="JZT41" s="767"/>
      <c r="JZU41" s="767"/>
      <c r="JZV41" s="767"/>
      <c r="JZW41" s="767"/>
      <c r="JZX41" s="767"/>
      <c r="JZY41" s="559"/>
      <c r="JZZ41" s="559"/>
      <c r="KAA41" s="560"/>
      <c r="KAB41" s="559"/>
      <c r="KAC41" s="559"/>
      <c r="KAD41" s="559"/>
      <c r="KAE41" s="560"/>
      <c r="KAF41" s="560"/>
      <c r="KAG41" s="561"/>
      <c r="KAH41" s="560"/>
      <c r="KAI41" s="767"/>
      <c r="KAJ41" s="767"/>
      <c r="KAK41" s="767"/>
      <c r="KAL41" s="767"/>
      <c r="KAM41" s="767"/>
      <c r="KAN41" s="559"/>
      <c r="KAO41" s="559"/>
      <c r="KAP41" s="560"/>
      <c r="KAQ41" s="559"/>
      <c r="KAR41" s="559"/>
      <c r="KAS41" s="559"/>
      <c r="KAT41" s="560"/>
      <c r="KAU41" s="560"/>
      <c r="KAV41" s="561"/>
      <c r="KAW41" s="560"/>
      <c r="KAX41" s="767"/>
      <c r="KAY41" s="767"/>
      <c r="KAZ41" s="767"/>
      <c r="KBA41" s="767"/>
      <c r="KBB41" s="767"/>
      <c r="KBC41" s="559"/>
      <c r="KBD41" s="559"/>
      <c r="KBE41" s="560"/>
      <c r="KBF41" s="559"/>
      <c r="KBG41" s="559"/>
      <c r="KBH41" s="559"/>
      <c r="KBI41" s="560"/>
      <c r="KBJ41" s="560"/>
      <c r="KBK41" s="561"/>
      <c r="KBL41" s="560"/>
      <c r="KBM41" s="767"/>
      <c r="KBN41" s="767"/>
      <c r="KBO41" s="767"/>
      <c r="KBP41" s="767"/>
      <c r="KBQ41" s="767"/>
      <c r="KBR41" s="559"/>
      <c r="KBS41" s="559"/>
      <c r="KBT41" s="560"/>
      <c r="KBU41" s="559"/>
      <c r="KBV41" s="559"/>
      <c r="KBW41" s="559"/>
      <c r="KBX41" s="560"/>
      <c r="KBY41" s="560"/>
      <c r="KBZ41" s="561"/>
      <c r="KCA41" s="560"/>
      <c r="KCB41" s="767"/>
      <c r="KCC41" s="767"/>
      <c r="KCD41" s="767"/>
      <c r="KCE41" s="767"/>
      <c r="KCF41" s="767"/>
      <c r="KCG41" s="559"/>
      <c r="KCH41" s="559"/>
      <c r="KCI41" s="560"/>
      <c r="KCJ41" s="559"/>
      <c r="KCK41" s="559"/>
      <c r="KCL41" s="559"/>
      <c r="KCM41" s="560"/>
      <c r="KCN41" s="560"/>
      <c r="KCO41" s="561"/>
      <c r="KCP41" s="560"/>
      <c r="KCQ41" s="767"/>
      <c r="KCR41" s="767"/>
      <c r="KCS41" s="767"/>
      <c r="KCT41" s="767"/>
      <c r="KCU41" s="767"/>
      <c r="KCV41" s="559"/>
      <c r="KCW41" s="559"/>
      <c r="KCX41" s="560"/>
      <c r="KCY41" s="559"/>
      <c r="KCZ41" s="559"/>
      <c r="KDA41" s="559"/>
      <c r="KDB41" s="560"/>
      <c r="KDC41" s="560"/>
      <c r="KDD41" s="561"/>
      <c r="KDE41" s="560"/>
      <c r="KDF41" s="767"/>
      <c r="KDG41" s="767"/>
      <c r="KDH41" s="767"/>
      <c r="KDI41" s="767"/>
      <c r="KDJ41" s="767"/>
      <c r="KDK41" s="559"/>
      <c r="KDL41" s="559"/>
      <c r="KDM41" s="560"/>
      <c r="KDN41" s="559"/>
      <c r="KDO41" s="559"/>
      <c r="KDP41" s="559"/>
      <c r="KDQ41" s="560"/>
      <c r="KDR41" s="560"/>
      <c r="KDS41" s="561"/>
      <c r="KDT41" s="560"/>
      <c r="KDU41" s="767"/>
      <c r="KDV41" s="767"/>
      <c r="KDW41" s="767"/>
      <c r="KDX41" s="767"/>
      <c r="KDY41" s="767"/>
      <c r="KDZ41" s="559"/>
      <c r="KEA41" s="559"/>
      <c r="KEB41" s="560"/>
      <c r="KEC41" s="559"/>
      <c r="KED41" s="559"/>
      <c r="KEE41" s="559"/>
      <c r="KEF41" s="560"/>
      <c r="KEG41" s="560"/>
      <c r="KEH41" s="561"/>
      <c r="KEI41" s="560"/>
      <c r="KEJ41" s="767"/>
      <c r="KEK41" s="767"/>
      <c r="KEL41" s="767"/>
      <c r="KEM41" s="767"/>
      <c r="KEN41" s="767"/>
      <c r="KEO41" s="559"/>
      <c r="KEP41" s="559"/>
      <c r="KEQ41" s="560"/>
      <c r="KER41" s="559"/>
      <c r="KES41" s="559"/>
      <c r="KET41" s="559"/>
      <c r="KEU41" s="560"/>
      <c r="KEV41" s="560"/>
      <c r="KEW41" s="561"/>
      <c r="KEX41" s="560"/>
      <c r="KEY41" s="767"/>
      <c r="KEZ41" s="767"/>
      <c r="KFA41" s="767"/>
      <c r="KFB41" s="767"/>
      <c r="KFC41" s="767"/>
      <c r="KFD41" s="559"/>
      <c r="KFE41" s="559"/>
      <c r="KFF41" s="560"/>
      <c r="KFG41" s="559"/>
      <c r="KFH41" s="559"/>
      <c r="KFI41" s="559"/>
      <c r="KFJ41" s="560"/>
      <c r="KFK41" s="560"/>
      <c r="KFL41" s="561"/>
      <c r="KFM41" s="560"/>
      <c r="KFN41" s="767"/>
      <c r="KFO41" s="767"/>
      <c r="KFP41" s="767"/>
      <c r="KFQ41" s="767"/>
      <c r="KFR41" s="767"/>
      <c r="KFS41" s="559"/>
      <c r="KFT41" s="559"/>
      <c r="KFU41" s="560"/>
      <c r="KFV41" s="559"/>
      <c r="KFW41" s="559"/>
      <c r="KFX41" s="559"/>
      <c r="KFY41" s="560"/>
      <c r="KFZ41" s="560"/>
      <c r="KGA41" s="561"/>
      <c r="KGB41" s="560"/>
      <c r="KGC41" s="767"/>
      <c r="KGD41" s="767"/>
      <c r="KGE41" s="767"/>
      <c r="KGF41" s="767"/>
      <c r="KGG41" s="767"/>
      <c r="KGH41" s="559"/>
      <c r="KGI41" s="559"/>
      <c r="KGJ41" s="560"/>
      <c r="KGK41" s="559"/>
      <c r="KGL41" s="559"/>
      <c r="KGM41" s="559"/>
      <c r="KGN41" s="560"/>
      <c r="KGO41" s="560"/>
      <c r="KGP41" s="561"/>
      <c r="KGQ41" s="560"/>
      <c r="KGR41" s="767"/>
      <c r="KGS41" s="767"/>
      <c r="KGT41" s="767"/>
      <c r="KGU41" s="767"/>
      <c r="KGV41" s="767"/>
      <c r="KGW41" s="559"/>
      <c r="KGX41" s="559"/>
      <c r="KGY41" s="560"/>
      <c r="KGZ41" s="559"/>
      <c r="KHA41" s="559"/>
      <c r="KHB41" s="559"/>
      <c r="KHC41" s="560"/>
      <c r="KHD41" s="560"/>
      <c r="KHE41" s="561"/>
      <c r="KHF41" s="560"/>
      <c r="KHG41" s="767"/>
      <c r="KHH41" s="767"/>
      <c r="KHI41" s="767"/>
      <c r="KHJ41" s="767"/>
      <c r="KHK41" s="767"/>
      <c r="KHL41" s="559"/>
      <c r="KHM41" s="559"/>
      <c r="KHN41" s="560"/>
      <c r="KHO41" s="559"/>
      <c r="KHP41" s="559"/>
      <c r="KHQ41" s="559"/>
      <c r="KHR41" s="560"/>
      <c r="KHS41" s="560"/>
      <c r="KHT41" s="561"/>
      <c r="KHU41" s="560"/>
      <c r="KHV41" s="767"/>
      <c r="KHW41" s="767"/>
      <c r="KHX41" s="767"/>
      <c r="KHY41" s="767"/>
      <c r="KHZ41" s="767"/>
      <c r="KIA41" s="559"/>
      <c r="KIB41" s="559"/>
      <c r="KIC41" s="560"/>
      <c r="KID41" s="559"/>
      <c r="KIE41" s="559"/>
      <c r="KIF41" s="559"/>
      <c r="KIG41" s="560"/>
      <c r="KIH41" s="560"/>
      <c r="KII41" s="561"/>
      <c r="KIJ41" s="560"/>
      <c r="KIK41" s="767"/>
      <c r="KIL41" s="767"/>
      <c r="KIM41" s="767"/>
      <c r="KIN41" s="767"/>
      <c r="KIO41" s="767"/>
      <c r="KIP41" s="559"/>
      <c r="KIQ41" s="559"/>
      <c r="KIR41" s="560"/>
      <c r="KIS41" s="559"/>
      <c r="KIT41" s="559"/>
      <c r="KIU41" s="559"/>
      <c r="KIV41" s="560"/>
      <c r="KIW41" s="560"/>
      <c r="KIX41" s="561"/>
      <c r="KIY41" s="560"/>
      <c r="KIZ41" s="767"/>
      <c r="KJA41" s="767"/>
      <c r="KJB41" s="767"/>
      <c r="KJC41" s="767"/>
      <c r="KJD41" s="767"/>
      <c r="KJE41" s="559"/>
      <c r="KJF41" s="559"/>
      <c r="KJG41" s="560"/>
      <c r="KJH41" s="559"/>
      <c r="KJI41" s="559"/>
      <c r="KJJ41" s="559"/>
      <c r="KJK41" s="560"/>
      <c r="KJL41" s="560"/>
      <c r="KJM41" s="561"/>
      <c r="KJN41" s="560"/>
      <c r="KJO41" s="767"/>
      <c r="KJP41" s="767"/>
      <c r="KJQ41" s="767"/>
      <c r="KJR41" s="767"/>
      <c r="KJS41" s="767"/>
      <c r="KJT41" s="559"/>
      <c r="KJU41" s="559"/>
      <c r="KJV41" s="560"/>
      <c r="KJW41" s="559"/>
      <c r="KJX41" s="559"/>
      <c r="KJY41" s="559"/>
      <c r="KJZ41" s="560"/>
      <c r="KKA41" s="560"/>
      <c r="KKB41" s="561"/>
      <c r="KKC41" s="560"/>
      <c r="KKD41" s="767"/>
      <c r="KKE41" s="767"/>
      <c r="KKF41" s="767"/>
      <c r="KKG41" s="767"/>
      <c r="KKH41" s="767"/>
      <c r="KKI41" s="559"/>
      <c r="KKJ41" s="559"/>
      <c r="KKK41" s="560"/>
      <c r="KKL41" s="559"/>
      <c r="KKM41" s="559"/>
      <c r="KKN41" s="559"/>
      <c r="KKO41" s="560"/>
      <c r="KKP41" s="560"/>
      <c r="KKQ41" s="561"/>
      <c r="KKR41" s="560"/>
      <c r="KKS41" s="767"/>
      <c r="KKT41" s="767"/>
      <c r="KKU41" s="767"/>
      <c r="KKV41" s="767"/>
      <c r="KKW41" s="767"/>
      <c r="KKX41" s="559"/>
      <c r="KKY41" s="559"/>
      <c r="KKZ41" s="560"/>
      <c r="KLA41" s="559"/>
      <c r="KLB41" s="559"/>
      <c r="KLC41" s="559"/>
      <c r="KLD41" s="560"/>
      <c r="KLE41" s="560"/>
      <c r="KLF41" s="561"/>
      <c r="KLG41" s="560"/>
      <c r="KLH41" s="767"/>
      <c r="KLI41" s="767"/>
      <c r="KLJ41" s="767"/>
      <c r="KLK41" s="767"/>
      <c r="KLL41" s="767"/>
      <c r="KLM41" s="559"/>
      <c r="KLN41" s="559"/>
      <c r="KLO41" s="560"/>
      <c r="KLP41" s="559"/>
      <c r="KLQ41" s="559"/>
      <c r="KLR41" s="559"/>
      <c r="KLS41" s="560"/>
      <c r="KLT41" s="560"/>
      <c r="KLU41" s="561"/>
      <c r="KLV41" s="560"/>
      <c r="KLW41" s="767"/>
      <c r="KLX41" s="767"/>
      <c r="KLY41" s="767"/>
      <c r="KLZ41" s="767"/>
      <c r="KMA41" s="767"/>
      <c r="KMB41" s="559"/>
      <c r="KMC41" s="559"/>
      <c r="KMD41" s="560"/>
      <c r="KME41" s="559"/>
      <c r="KMF41" s="559"/>
      <c r="KMG41" s="559"/>
      <c r="KMH41" s="560"/>
      <c r="KMI41" s="560"/>
      <c r="KMJ41" s="561"/>
      <c r="KMK41" s="560"/>
      <c r="KML41" s="767"/>
      <c r="KMM41" s="767"/>
      <c r="KMN41" s="767"/>
      <c r="KMO41" s="767"/>
      <c r="KMP41" s="767"/>
      <c r="KMQ41" s="559"/>
      <c r="KMR41" s="559"/>
      <c r="KMS41" s="560"/>
      <c r="KMT41" s="559"/>
      <c r="KMU41" s="559"/>
      <c r="KMV41" s="559"/>
      <c r="KMW41" s="560"/>
      <c r="KMX41" s="560"/>
      <c r="KMY41" s="561"/>
      <c r="KMZ41" s="560"/>
      <c r="KNA41" s="767"/>
      <c r="KNB41" s="767"/>
      <c r="KNC41" s="767"/>
      <c r="KND41" s="767"/>
      <c r="KNE41" s="767"/>
      <c r="KNF41" s="559"/>
      <c r="KNG41" s="559"/>
      <c r="KNH41" s="560"/>
      <c r="KNI41" s="559"/>
      <c r="KNJ41" s="559"/>
      <c r="KNK41" s="559"/>
      <c r="KNL41" s="560"/>
      <c r="KNM41" s="560"/>
      <c r="KNN41" s="561"/>
      <c r="KNO41" s="560"/>
      <c r="KNP41" s="767"/>
      <c r="KNQ41" s="767"/>
      <c r="KNR41" s="767"/>
      <c r="KNS41" s="767"/>
      <c r="KNT41" s="767"/>
      <c r="KNU41" s="559"/>
      <c r="KNV41" s="559"/>
      <c r="KNW41" s="560"/>
      <c r="KNX41" s="559"/>
      <c r="KNY41" s="559"/>
      <c r="KNZ41" s="559"/>
      <c r="KOA41" s="560"/>
      <c r="KOB41" s="560"/>
      <c r="KOC41" s="561"/>
      <c r="KOD41" s="560"/>
      <c r="KOE41" s="767"/>
      <c r="KOF41" s="767"/>
      <c r="KOG41" s="767"/>
      <c r="KOH41" s="767"/>
      <c r="KOI41" s="767"/>
      <c r="KOJ41" s="559"/>
      <c r="KOK41" s="559"/>
      <c r="KOL41" s="560"/>
      <c r="KOM41" s="559"/>
      <c r="KON41" s="559"/>
      <c r="KOO41" s="559"/>
      <c r="KOP41" s="560"/>
      <c r="KOQ41" s="560"/>
      <c r="KOR41" s="561"/>
      <c r="KOS41" s="560"/>
      <c r="KOT41" s="767"/>
      <c r="KOU41" s="767"/>
      <c r="KOV41" s="767"/>
      <c r="KOW41" s="767"/>
      <c r="KOX41" s="767"/>
      <c r="KOY41" s="559"/>
      <c r="KOZ41" s="559"/>
      <c r="KPA41" s="560"/>
      <c r="KPB41" s="559"/>
      <c r="KPC41" s="559"/>
      <c r="KPD41" s="559"/>
      <c r="KPE41" s="560"/>
      <c r="KPF41" s="560"/>
      <c r="KPG41" s="561"/>
      <c r="KPH41" s="560"/>
      <c r="KPI41" s="767"/>
      <c r="KPJ41" s="767"/>
      <c r="KPK41" s="767"/>
      <c r="KPL41" s="767"/>
      <c r="KPM41" s="767"/>
      <c r="KPN41" s="559"/>
      <c r="KPO41" s="559"/>
      <c r="KPP41" s="560"/>
      <c r="KPQ41" s="559"/>
      <c r="KPR41" s="559"/>
      <c r="KPS41" s="559"/>
      <c r="KPT41" s="560"/>
      <c r="KPU41" s="560"/>
      <c r="KPV41" s="561"/>
      <c r="KPW41" s="560"/>
      <c r="KPX41" s="767"/>
      <c r="KPY41" s="767"/>
      <c r="KPZ41" s="767"/>
      <c r="KQA41" s="767"/>
      <c r="KQB41" s="767"/>
      <c r="KQC41" s="559"/>
      <c r="KQD41" s="559"/>
      <c r="KQE41" s="560"/>
      <c r="KQF41" s="559"/>
      <c r="KQG41" s="559"/>
      <c r="KQH41" s="559"/>
      <c r="KQI41" s="560"/>
      <c r="KQJ41" s="560"/>
      <c r="KQK41" s="561"/>
      <c r="KQL41" s="560"/>
      <c r="KQM41" s="767"/>
      <c r="KQN41" s="767"/>
      <c r="KQO41" s="767"/>
      <c r="KQP41" s="767"/>
      <c r="KQQ41" s="767"/>
      <c r="KQR41" s="559"/>
      <c r="KQS41" s="559"/>
      <c r="KQT41" s="560"/>
      <c r="KQU41" s="559"/>
      <c r="KQV41" s="559"/>
      <c r="KQW41" s="559"/>
      <c r="KQX41" s="560"/>
      <c r="KQY41" s="560"/>
      <c r="KQZ41" s="561"/>
      <c r="KRA41" s="560"/>
      <c r="KRB41" s="767"/>
      <c r="KRC41" s="767"/>
      <c r="KRD41" s="767"/>
      <c r="KRE41" s="767"/>
      <c r="KRF41" s="767"/>
      <c r="KRG41" s="559"/>
      <c r="KRH41" s="559"/>
      <c r="KRI41" s="560"/>
      <c r="KRJ41" s="559"/>
      <c r="KRK41" s="559"/>
      <c r="KRL41" s="559"/>
      <c r="KRM41" s="560"/>
      <c r="KRN41" s="560"/>
      <c r="KRO41" s="561"/>
      <c r="KRP41" s="560"/>
      <c r="KRQ41" s="767"/>
      <c r="KRR41" s="767"/>
      <c r="KRS41" s="767"/>
      <c r="KRT41" s="767"/>
      <c r="KRU41" s="767"/>
      <c r="KRV41" s="559"/>
      <c r="KRW41" s="559"/>
      <c r="KRX41" s="560"/>
      <c r="KRY41" s="559"/>
      <c r="KRZ41" s="559"/>
      <c r="KSA41" s="559"/>
      <c r="KSB41" s="560"/>
      <c r="KSC41" s="560"/>
      <c r="KSD41" s="561"/>
      <c r="KSE41" s="560"/>
      <c r="KSF41" s="767"/>
      <c r="KSG41" s="767"/>
      <c r="KSH41" s="767"/>
      <c r="KSI41" s="767"/>
      <c r="KSJ41" s="767"/>
      <c r="KSK41" s="559"/>
      <c r="KSL41" s="559"/>
      <c r="KSM41" s="560"/>
      <c r="KSN41" s="559"/>
      <c r="KSO41" s="559"/>
      <c r="KSP41" s="559"/>
      <c r="KSQ41" s="560"/>
      <c r="KSR41" s="560"/>
      <c r="KSS41" s="561"/>
      <c r="KST41" s="560"/>
      <c r="KSU41" s="767"/>
      <c r="KSV41" s="767"/>
      <c r="KSW41" s="767"/>
      <c r="KSX41" s="767"/>
      <c r="KSY41" s="767"/>
      <c r="KSZ41" s="559"/>
      <c r="KTA41" s="559"/>
      <c r="KTB41" s="560"/>
      <c r="KTC41" s="559"/>
      <c r="KTD41" s="559"/>
      <c r="KTE41" s="559"/>
      <c r="KTF41" s="560"/>
      <c r="KTG41" s="560"/>
      <c r="KTH41" s="561"/>
      <c r="KTI41" s="560"/>
      <c r="KTJ41" s="767"/>
      <c r="KTK41" s="767"/>
      <c r="KTL41" s="767"/>
      <c r="KTM41" s="767"/>
      <c r="KTN41" s="767"/>
      <c r="KTO41" s="559"/>
      <c r="KTP41" s="559"/>
      <c r="KTQ41" s="560"/>
      <c r="KTR41" s="559"/>
      <c r="KTS41" s="559"/>
      <c r="KTT41" s="559"/>
      <c r="KTU41" s="560"/>
      <c r="KTV41" s="560"/>
      <c r="KTW41" s="561"/>
      <c r="KTX41" s="560"/>
      <c r="KTY41" s="767"/>
      <c r="KTZ41" s="767"/>
      <c r="KUA41" s="767"/>
      <c r="KUB41" s="767"/>
      <c r="KUC41" s="767"/>
      <c r="KUD41" s="559"/>
      <c r="KUE41" s="559"/>
      <c r="KUF41" s="560"/>
      <c r="KUG41" s="559"/>
      <c r="KUH41" s="559"/>
      <c r="KUI41" s="559"/>
      <c r="KUJ41" s="560"/>
      <c r="KUK41" s="560"/>
      <c r="KUL41" s="561"/>
      <c r="KUM41" s="560"/>
      <c r="KUN41" s="767"/>
      <c r="KUO41" s="767"/>
      <c r="KUP41" s="767"/>
      <c r="KUQ41" s="767"/>
      <c r="KUR41" s="767"/>
      <c r="KUS41" s="559"/>
      <c r="KUT41" s="559"/>
      <c r="KUU41" s="560"/>
      <c r="KUV41" s="559"/>
      <c r="KUW41" s="559"/>
      <c r="KUX41" s="559"/>
      <c r="KUY41" s="560"/>
      <c r="KUZ41" s="560"/>
      <c r="KVA41" s="561"/>
      <c r="KVB41" s="560"/>
      <c r="KVC41" s="767"/>
      <c r="KVD41" s="767"/>
      <c r="KVE41" s="767"/>
      <c r="KVF41" s="767"/>
      <c r="KVG41" s="767"/>
      <c r="KVH41" s="559"/>
      <c r="KVI41" s="559"/>
      <c r="KVJ41" s="560"/>
      <c r="KVK41" s="559"/>
      <c r="KVL41" s="559"/>
      <c r="KVM41" s="559"/>
      <c r="KVN41" s="560"/>
      <c r="KVO41" s="560"/>
      <c r="KVP41" s="561"/>
      <c r="KVQ41" s="560"/>
      <c r="KVR41" s="767"/>
      <c r="KVS41" s="767"/>
      <c r="KVT41" s="767"/>
      <c r="KVU41" s="767"/>
      <c r="KVV41" s="767"/>
      <c r="KVW41" s="559"/>
      <c r="KVX41" s="559"/>
      <c r="KVY41" s="560"/>
      <c r="KVZ41" s="559"/>
      <c r="KWA41" s="559"/>
      <c r="KWB41" s="559"/>
      <c r="KWC41" s="560"/>
      <c r="KWD41" s="560"/>
      <c r="KWE41" s="561"/>
      <c r="KWF41" s="560"/>
      <c r="KWG41" s="767"/>
      <c r="KWH41" s="767"/>
      <c r="KWI41" s="767"/>
      <c r="KWJ41" s="767"/>
      <c r="KWK41" s="767"/>
      <c r="KWL41" s="559"/>
      <c r="KWM41" s="559"/>
      <c r="KWN41" s="560"/>
      <c r="KWO41" s="559"/>
      <c r="KWP41" s="559"/>
      <c r="KWQ41" s="559"/>
      <c r="KWR41" s="560"/>
      <c r="KWS41" s="560"/>
      <c r="KWT41" s="561"/>
      <c r="KWU41" s="560"/>
      <c r="KWV41" s="767"/>
      <c r="KWW41" s="767"/>
      <c r="KWX41" s="767"/>
      <c r="KWY41" s="767"/>
      <c r="KWZ41" s="767"/>
      <c r="KXA41" s="559"/>
      <c r="KXB41" s="559"/>
      <c r="KXC41" s="560"/>
      <c r="KXD41" s="559"/>
      <c r="KXE41" s="559"/>
      <c r="KXF41" s="559"/>
      <c r="KXG41" s="560"/>
      <c r="KXH41" s="560"/>
      <c r="KXI41" s="561"/>
      <c r="KXJ41" s="560"/>
      <c r="KXK41" s="767"/>
      <c r="KXL41" s="767"/>
      <c r="KXM41" s="767"/>
      <c r="KXN41" s="767"/>
      <c r="KXO41" s="767"/>
      <c r="KXP41" s="559"/>
      <c r="KXQ41" s="559"/>
      <c r="KXR41" s="560"/>
      <c r="KXS41" s="559"/>
      <c r="KXT41" s="559"/>
      <c r="KXU41" s="559"/>
      <c r="KXV41" s="560"/>
      <c r="KXW41" s="560"/>
      <c r="KXX41" s="561"/>
      <c r="KXY41" s="560"/>
      <c r="KXZ41" s="767"/>
      <c r="KYA41" s="767"/>
      <c r="KYB41" s="767"/>
      <c r="KYC41" s="767"/>
      <c r="KYD41" s="767"/>
      <c r="KYE41" s="559"/>
      <c r="KYF41" s="559"/>
      <c r="KYG41" s="560"/>
      <c r="KYH41" s="559"/>
      <c r="KYI41" s="559"/>
      <c r="KYJ41" s="559"/>
      <c r="KYK41" s="560"/>
      <c r="KYL41" s="560"/>
      <c r="KYM41" s="561"/>
      <c r="KYN41" s="560"/>
      <c r="KYO41" s="767"/>
      <c r="KYP41" s="767"/>
      <c r="KYQ41" s="767"/>
      <c r="KYR41" s="767"/>
      <c r="KYS41" s="767"/>
      <c r="KYT41" s="559"/>
      <c r="KYU41" s="559"/>
      <c r="KYV41" s="560"/>
      <c r="KYW41" s="559"/>
      <c r="KYX41" s="559"/>
      <c r="KYY41" s="559"/>
      <c r="KYZ41" s="560"/>
      <c r="KZA41" s="560"/>
      <c r="KZB41" s="561"/>
      <c r="KZC41" s="560"/>
      <c r="KZD41" s="767"/>
      <c r="KZE41" s="767"/>
      <c r="KZF41" s="767"/>
      <c r="KZG41" s="767"/>
      <c r="KZH41" s="767"/>
      <c r="KZI41" s="559"/>
      <c r="KZJ41" s="559"/>
      <c r="KZK41" s="560"/>
      <c r="KZL41" s="559"/>
      <c r="KZM41" s="559"/>
      <c r="KZN41" s="559"/>
      <c r="KZO41" s="560"/>
      <c r="KZP41" s="560"/>
      <c r="KZQ41" s="561"/>
      <c r="KZR41" s="560"/>
      <c r="KZS41" s="767"/>
      <c r="KZT41" s="767"/>
      <c r="KZU41" s="767"/>
      <c r="KZV41" s="767"/>
      <c r="KZW41" s="767"/>
      <c r="KZX41" s="559"/>
      <c r="KZY41" s="559"/>
      <c r="KZZ41" s="560"/>
      <c r="LAA41" s="559"/>
      <c r="LAB41" s="559"/>
      <c r="LAC41" s="559"/>
      <c r="LAD41" s="560"/>
      <c r="LAE41" s="560"/>
      <c r="LAF41" s="561"/>
      <c r="LAG41" s="560"/>
      <c r="LAH41" s="767"/>
      <c r="LAI41" s="767"/>
      <c r="LAJ41" s="767"/>
      <c r="LAK41" s="767"/>
      <c r="LAL41" s="767"/>
      <c r="LAM41" s="559"/>
      <c r="LAN41" s="559"/>
      <c r="LAO41" s="560"/>
      <c r="LAP41" s="559"/>
      <c r="LAQ41" s="559"/>
      <c r="LAR41" s="559"/>
      <c r="LAS41" s="560"/>
      <c r="LAT41" s="560"/>
      <c r="LAU41" s="561"/>
      <c r="LAV41" s="560"/>
      <c r="LAW41" s="767"/>
      <c r="LAX41" s="767"/>
      <c r="LAY41" s="767"/>
      <c r="LAZ41" s="767"/>
      <c r="LBA41" s="767"/>
      <c r="LBB41" s="559"/>
      <c r="LBC41" s="559"/>
      <c r="LBD41" s="560"/>
      <c r="LBE41" s="559"/>
      <c r="LBF41" s="559"/>
      <c r="LBG41" s="559"/>
      <c r="LBH41" s="560"/>
      <c r="LBI41" s="560"/>
      <c r="LBJ41" s="561"/>
      <c r="LBK41" s="560"/>
      <c r="LBL41" s="767"/>
      <c r="LBM41" s="767"/>
      <c r="LBN41" s="767"/>
      <c r="LBO41" s="767"/>
      <c r="LBP41" s="767"/>
      <c r="LBQ41" s="559"/>
      <c r="LBR41" s="559"/>
      <c r="LBS41" s="560"/>
      <c r="LBT41" s="559"/>
      <c r="LBU41" s="559"/>
      <c r="LBV41" s="559"/>
      <c r="LBW41" s="560"/>
      <c r="LBX41" s="560"/>
      <c r="LBY41" s="561"/>
      <c r="LBZ41" s="560"/>
      <c r="LCA41" s="767"/>
      <c r="LCB41" s="767"/>
      <c r="LCC41" s="767"/>
      <c r="LCD41" s="767"/>
      <c r="LCE41" s="767"/>
      <c r="LCF41" s="559"/>
      <c r="LCG41" s="559"/>
      <c r="LCH41" s="560"/>
      <c r="LCI41" s="559"/>
      <c r="LCJ41" s="559"/>
      <c r="LCK41" s="559"/>
      <c r="LCL41" s="560"/>
      <c r="LCM41" s="560"/>
      <c r="LCN41" s="561"/>
      <c r="LCO41" s="560"/>
      <c r="LCP41" s="767"/>
      <c r="LCQ41" s="767"/>
      <c r="LCR41" s="767"/>
      <c r="LCS41" s="767"/>
      <c r="LCT41" s="767"/>
      <c r="LCU41" s="559"/>
      <c r="LCV41" s="559"/>
      <c r="LCW41" s="560"/>
      <c r="LCX41" s="559"/>
      <c r="LCY41" s="559"/>
      <c r="LCZ41" s="559"/>
      <c r="LDA41" s="560"/>
      <c r="LDB41" s="560"/>
      <c r="LDC41" s="561"/>
      <c r="LDD41" s="560"/>
      <c r="LDE41" s="767"/>
      <c r="LDF41" s="767"/>
      <c r="LDG41" s="767"/>
      <c r="LDH41" s="767"/>
      <c r="LDI41" s="767"/>
      <c r="LDJ41" s="559"/>
      <c r="LDK41" s="559"/>
      <c r="LDL41" s="560"/>
      <c r="LDM41" s="559"/>
      <c r="LDN41" s="559"/>
      <c r="LDO41" s="559"/>
      <c r="LDP41" s="560"/>
      <c r="LDQ41" s="560"/>
      <c r="LDR41" s="561"/>
      <c r="LDS41" s="560"/>
      <c r="LDT41" s="767"/>
      <c r="LDU41" s="767"/>
      <c r="LDV41" s="767"/>
      <c r="LDW41" s="767"/>
      <c r="LDX41" s="767"/>
      <c r="LDY41" s="559"/>
      <c r="LDZ41" s="559"/>
      <c r="LEA41" s="560"/>
      <c r="LEB41" s="559"/>
      <c r="LEC41" s="559"/>
      <c r="LED41" s="559"/>
      <c r="LEE41" s="560"/>
      <c r="LEF41" s="560"/>
      <c r="LEG41" s="561"/>
      <c r="LEH41" s="560"/>
      <c r="LEI41" s="767"/>
      <c r="LEJ41" s="767"/>
      <c r="LEK41" s="767"/>
      <c r="LEL41" s="767"/>
      <c r="LEM41" s="767"/>
      <c r="LEN41" s="559"/>
      <c r="LEO41" s="559"/>
      <c r="LEP41" s="560"/>
      <c r="LEQ41" s="559"/>
      <c r="LER41" s="559"/>
      <c r="LES41" s="559"/>
      <c r="LET41" s="560"/>
      <c r="LEU41" s="560"/>
      <c r="LEV41" s="561"/>
      <c r="LEW41" s="560"/>
      <c r="LEX41" s="767"/>
      <c r="LEY41" s="767"/>
      <c r="LEZ41" s="767"/>
      <c r="LFA41" s="767"/>
      <c r="LFB41" s="767"/>
      <c r="LFC41" s="559"/>
      <c r="LFD41" s="559"/>
      <c r="LFE41" s="560"/>
      <c r="LFF41" s="559"/>
      <c r="LFG41" s="559"/>
      <c r="LFH41" s="559"/>
      <c r="LFI41" s="560"/>
      <c r="LFJ41" s="560"/>
      <c r="LFK41" s="561"/>
      <c r="LFL41" s="560"/>
      <c r="LFM41" s="767"/>
      <c r="LFN41" s="767"/>
      <c r="LFO41" s="767"/>
      <c r="LFP41" s="767"/>
      <c r="LFQ41" s="767"/>
      <c r="LFR41" s="559"/>
      <c r="LFS41" s="559"/>
      <c r="LFT41" s="560"/>
      <c r="LFU41" s="559"/>
      <c r="LFV41" s="559"/>
      <c r="LFW41" s="559"/>
      <c r="LFX41" s="560"/>
      <c r="LFY41" s="560"/>
      <c r="LFZ41" s="561"/>
      <c r="LGA41" s="560"/>
      <c r="LGB41" s="767"/>
      <c r="LGC41" s="767"/>
      <c r="LGD41" s="767"/>
      <c r="LGE41" s="767"/>
      <c r="LGF41" s="767"/>
      <c r="LGG41" s="559"/>
      <c r="LGH41" s="559"/>
      <c r="LGI41" s="560"/>
      <c r="LGJ41" s="559"/>
      <c r="LGK41" s="559"/>
      <c r="LGL41" s="559"/>
      <c r="LGM41" s="560"/>
      <c r="LGN41" s="560"/>
      <c r="LGO41" s="561"/>
      <c r="LGP41" s="560"/>
      <c r="LGQ41" s="767"/>
      <c r="LGR41" s="767"/>
      <c r="LGS41" s="767"/>
      <c r="LGT41" s="767"/>
      <c r="LGU41" s="767"/>
      <c r="LGV41" s="559"/>
      <c r="LGW41" s="559"/>
      <c r="LGX41" s="560"/>
      <c r="LGY41" s="559"/>
      <c r="LGZ41" s="559"/>
      <c r="LHA41" s="559"/>
      <c r="LHB41" s="560"/>
      <c r="LHC41" s="560"/>
      <c r="LHD41" s="561"/>
      <c r="LHE41" s="560"/>
      <c r="LHF41" s="767"/>
      <c r="LHG41" s="767"/>
      <c r="LHH41" s="767"/>
      <c r="LHI41" s="767"/>
      <c r="LHJ41" s="767"/>
      <c r="LHK41" s="559"/>
      <c r="LHL41" s="559"/>
      <c r="LHM41" s="560"/>
      <c r="LHN41" s="559"/>
      <c r="LHO41" s="559"/>
      <c r="LHP41" s="559"/>
      <c r="LHQ41" s="560"/>
      <c r="LHR41" s="560"/>
      <c r="LHS41" s="561"/>
      <c r="LHT41" s="560"/>
      <c r="LHU41" s="767"/>
      <c r="LHV41" s="767"/>
      <c r="LHW41" s="767"/>
      <c r="LHX41" s="767"/>
      <c r="LHY41" s="767"/>
      <c r="LHZ41" s="559"/>
      <c r="LIA41" s="559"/>
      <c r="LIB41" s="560"/>
      <c r="LIC41" s="559"/>
      <c r="LID41" s="559"/>
      <c r="LIE41" s="559"/>
      <c r="LIF41" s="560"/>
      <c r="LIG41" s="560"/>
      <c r="LIH41" s="561"/>
      <c r="LII41" s="560"/>
      <c r="LIJ41" s="767"/>
      <c r="LIK41" s="767"/>
      <c r="LIL41" s="767"/>
      <c r="LIM41" s="767"/>
      <c r="LIN41" s="767"/>
      <c r="LIO41" s="559"/>
      <c r="LIP41" s="559"/>
      <c r="LIQ41" s="560"/>
      <c r="LIR41" s="559"/>
      <c r="LIS41" s="559"/>
      <c r="LIT41" s="559"/>
      <c r="LIU41" s="560"/>
      <c r="LIV41" s="560"/>
      <c r="LIW41" s="561"/>
      <c r="LIX41" s="560"/>
      <c r="LIY41" s="767"/>
      <c r="LIZ41" s="767"/>
      <c r="LJA41" s="767"/>
      <c r="LJB41" s="767"/>
      <c r="LJC41" s="767"/>
      <c r="LJD41" s="559"/>
      <c r="LJE41" s="559"/>
      <c r="LJF41" s="560"/>
      <c r="LJG41" s="559"/>
      <c r="LJH41" s="559"/>
      <c r="LJI41" s="559"/>
      <c r="LJJ41" s="560"/>
      <c r="LJK41" s="560"/>
      <c r="LJL41" s="561"/>
      <c r="LJM41" s="560"/>
      <c r="LJN41" s="767"/>
      <c r="LJO41" s="767"/>
      <c r="LJP41" s="767"/>
      <c r="LJQ41" s="767"/>
      <c r="LJR41" s="767"/>
      <c r="LJS41" s="559"/>
      <c r="LJT41" s="559"/>
      <c r="LJU41" s="560"/>
      <c r="LJV41" s="559"/>
      <c r="LJW41" s="559"/>
      <c r="LJX41" s="559"/>
      <c r="LJY41" s="560"/>
      <c r="LJZ41" s="560"/>
      <c r="LKA41" s="561"/>
      <c r="LKB41" s="560"/>
      <c r="LKC41" s="767"/>
      <c r="LKD41" s="767"/>
      <c r="LKE41" s="767"/>
      <c r="LKF41" s="767"/>
      <c r="LKG41" s="767"/>
      <c r="LKH41" s="559"/>
      <c r="LKI41" s="559"/>
      <c r="LKJ41" s="560"/>
      <c r="LKK41" s="559"/>
      <c r="LKL41" s="559"/>
      <c r="LKM41" s="559"/>
      <c r="LKN41" s="560"/>
      <c r="LKO41" s="560"/>
      <c r="LKP41" s="561"/>
      <c r="LKQ41" s="560"/>
      <c r="LKR41" s="767"/>
      <c r="LKS41" s="767"/>
      <c r="LKT41" s="767"/>
      <c r="LKU41" s="767"/>
      <c r="LKV41" s="767"/>
      <c r="LKW41" s="559"/>
      <c r="LKX41" s="559"/>
      <c r="LKY41" s="560"/>
      <c r="LKZ41" s="559"/>
      <c r="LLA41" s="559"/>
      <c r="LLB41" s="559"/>
      <c r="LLC41" s="560"/>
      <c r="LLD41" s="560"/>
      <c r="LLE41" s="561"/>
      <c r="LLF41" s="560"/>
      <c r="LLG41" s="767"/>
      <c r="LLH41" s="767"/>
      <c r="LLI41" s="767"/>
      <c r="LLJ41" s="767"/>
      <c r="LLK41" s="767"/>
      <c r="LLL41" s="559"/>
      <c r="LLM41" s="559"/>
      <c r="LLN41" s="560"/>
      <c r="LLO41" s="559"/>
      <c r="LLP41" s="559"/>
      <c r="LLQ41" s="559"/>
      <c r="LLR41" s="560"/>
      <c r="LLS41" s="560"/>
      <c r="LLT41" s="561"/>
      <c r="LLU41" s="560"/>
      <c r="LLV41" s="767"/>
      <c r="LLW41" s="767"/>
      <c r="LLX41" s="767"/>
      <c r="LLY41" s="767"/>
      <c r="LLZ41" s="767"/>
      <c r="LMA41" s="559"/>
      <c r="LMB41" s="559"/>
      <c r="LMC41" s="560"/>
      <c r="LMD41" s="559"/>
      <c r="LME41" s="559"/>
      <c r="LMF41" s="559"/>
      <c r="LMG41" s="560"/>
      <c r="LMH41" s="560"/>
      <c r="LMI41" s="561"/>
      <c r="LMJ41" s="560"/>
      <c r="LMK41" s="767"/>
      <c r="LML41" s="767"/>
      <c r="LMM41" s="767"/>
      <c r="LMN41" s="767"/>
      <c r="LMO41" s="767"/>
      <c r="LMP41" s="559"/>
      <c r="LMQ41" s="559"/>
      <c r="LMR41" s="560"/>
      <c r="LMS41" s="559"/>
      <c r="LMT41" s="559"/>
      <c r="LMU41" s="559"/>
      <c r="LMV41" s="560"/>
      <c r="LMW41" s="560"/>
      <c r="LMX41" s="561"/>
      <c r="LMY41" s="560"/>
      <c r="LMZ41" s="767"/>
      <c r="LNA41" s="767"/>
      <c r="LNB41" s="767"/>
      <c r="LNC41" s="767"/>
      <c r="LND41" s="767"/>
      <c r="LNE41" s="559"/>
      <c r="LNF41" s="559"/>
      <c r="LNG41" s="560"/>
      <c r="LNH41" s="559"/>
      <c r="LNI41" s="559"/>
      <c r="LNJ41" s="559"/>
      <c r="LNK41" s="560"/>
      <c r="LNL41" s="560"/>
      <c r="LNM41" s="561"/>
      <c r="LNN41" s="560"/>
      <c r="LNO41" s="767"/>
      <c r="LNP41" s="767"/>
      <c r="LNQ41" s="767"/>
      <c r="LNR41" s="767"/>
      <c r="LNS41" s="767"/>
      <c r="LNT41" s="559"/>
      <c r="LNU41" s="559"/>
      <c r="LNV41" s="560"/>
      <c r="LNW41" s="559"/>
      <c r="LNX41" s="559"/>
      <c r="LNY41" s="559"/>
      <c r="LNZ41" s="560"/>
      <c r="LOA41" s="560"/>
      <c r="LOB41" s="561"/>
      <c r="LOC41" s="560"/>
      <c r="LOD41" s="767"/>
      <c r="LOE41" s="767"/>
      <c r="LOF41" s="767"/>
      <c r="LOG41" s="767"/>
      <c r="LOH41" s="767"/>
      <c r="LOI41" s="559"/>
      <c r="LOJ41" s="559"/>
      <c r="LOK41" s="560"/>
      <c r="LOL41" s="559"/>
      <c r="LOM41" s="559"/>
      <c r="LON41" s="559"/>
      <c r="LOO41" s="560"/>
      <c r="LOP41" s="560"/>
      <c r="LOQ41" s="561"/>
      <c r="LOR41" s="560"/>
      <c r="LOS41" s="767"/>
      <c r="LOT41" s="767"/>
      <c r="LOU41" s="767"/>
      <c r="LOV41" s="767"/>
      <c r="LOW41" s="767"/>
      <c r="LOX41" s="559"/>
      <c r="LOY41" s="559"/>
      <c r="LOZ41" s="560"/>
      <c r="LPA41" s="559"/>
      <c r="LPB41" s="559"/>
      <c r="LPC41" s="559"/>
      <c r="LPD41" s="560"/>
      <c r="LPE41" s="560"/>
      <c r="LPF41" s="561"/>
      <c r="LPG41" s="560"/>
      <c r="LPH41" s="767"/>
      <c r="LPI41" s="767"/>
      <c r="LPJ41" s="767"/>
      <c r="LPK41" s="767"/>
      <c r="LPL41" s="767"/>
      <c r="LPM41" s="559"/>
      <c r="LPN41" s="559"/>
      <c r="LPO41" s="560"/>
      <c r="LPP41" s="559"/>
      <c r="LPQ41" s="559"/>
      <c r="LPR41" s="559"/>
      <c r="LPS41" s="560"/>
      <c r="LPT41" s="560"/>
      <c r="LPU41" s="561"/>
      <c r="LPV41" s="560"/>
      <c r="LPW41" s="767"/>
      <c r="LPX41" s="767"/>
      <c r="LPY41" s="767"/>
      <c r="LPZ41" s="767"/>
      <c r="LQA41" s="767"/>
      <c r="LQB41" s="559"/>
      <c r="LQC41" s="559"/>
      <c r="LQD41" s="560"/>
      <c r="LQE41" s="559"/>
      <c r="LQF41" s="559"/>
      <c r="LQG41" s="559"/>
      <c r="LQH41" s="560"/>
      <c r="LQI41" s="560"/>
      <c r="LQJ41" s="561"/>
      <c r="LQK41" s="560"/>
      <c r="LQL41" s="767"/>
      <c r="LQM41" s="767"/>
      <c r="LQN41" s="767"/>
      <c r="LQO41" s="767"/>
      <c r="LQP41" s="767"/>
      <c r="LQQ41" s="559"/>
      <c r="LQR41" s="559"/>
      <c r="LQS41" s="560"/>
      <c r="LQT41" s="559"/>
      <c r="LQU41" s="559"/>
      <c r="LQV41" s="559"/>
      <c r="LQW41" s="560"/>
      <c r="LQX41" s="560"/>
      <c r="LQY41" s="561"/>
      <c r="LQZ41" s="560"/>
      <c r="LRA41" s="767"/>
      <c r="LRB41" s="767"/>
      <c r="LRC41" s="767"/>
      <c r="LRD41" s="767"/>
      <c r="LRE41" s="767"/>
      <c r="LRF41" s="559"/>
      <c r="LRG41" s="559"/>
      <c r="LRH41" s="560"/>
      <c r="LRI41" s="559"/>
      <c r="LRJ41" s="559"/>
      <c r="LRK41" s="559"/>
      <c r="LRL41" s="560"/>
      <c r="LRM41" s="560"/>
      <c r="LRN41" s="561"/>
      <c r="LRO41" s="560"/>
      <c r="LRP41" s="767"/>
      <c r="LRQ41" s="767"/>
      <c r="LRR41" s="767"/>
      <c r="LRS41" s="767"/>
      <c r="LRT41" s="767"/>
      <c r="LRU41" s="559"/>
      <c r="LRV41" s="559"/>
      <c r="LRW41" s="560"/>
      <c r="LRX41" s="559"/>
      <c r="LRY41" s="559"/>
      <c r="LRZ41" s="559"/>
      <c r="LSA41" s="560"/>
      <c r="LSB41" s="560"/>
      <c r="LSC41" s="561"/>
      <c r="LSD41" s="560"/>
      <c r="LSE41" s="767"/>
      <c r="LSF41" s="767"/>
      <c r="LSG41" s="767"/>
      <c r="LSH41" s="767"/>
      <c r="LSI41" s="767"/>
      <c r="LSJ41" s="559"/>
      <c r="LSK41" s="559"/>
      <c r="LSL41" s="560"/>
      <c r="LSM41" s="559"/>
      <c r="LSN41" s="559"/>
      <c r="LSO41" s="559"/>
      <c r="LSP41" s="560"/>
      <c r="LSQ41" s="560"/>
      <c r="LSR41" s="561"/>
      <c r="LSS41" s="560"/>
      <c r="LST41" s="767"/>
      <c r="LSU41" s="767"/>
      <c r="LSV41" s="767"/>
      <c r="LSW41" s="767"/>
      <c r="LSX41" s="767"/>
      <c r="LSY41" s="559"/>
      <c r="LSZ41" s="559"/>
      <c r="LTA41" s="560"/>
      <c r="LTB41" s="559"/>
      <c r="LTC41" s="559"/>
      <c r="LTD41" s="559"/>
      <c r="LTE41" s="560"/>
      <c r="LTF41" s="560"/>
      <c r="LTG41" s="561"/>
      <c r="LTH41" s="560"/>
      <c r="LTI41" s="767"/>
      <c r="LTJ41" s="767"/>
      <c r="LTK41" s="767"/>
      <c r="LTL41" s="767"/>
      <c r="LTM41" s="767"/>
      <c r="LTN41" s="559"/>
      <c r="LTO41" s="559"/>
      <c r="LTP41" s="560"/>
      <c r="LTQ41" s="559"/>
      <c r="LTR41" s="559"/>
      <c r="LTS41" s="559"/>
      <c r="LTT41" s="560"/>
      <c r="LTU41" s="560"/>
      <c r="LTV41" s="561"/>
      <c r="LTW41" s="560"/>
      <c r="LTX41" s="767"/>
      <c r="LTY41" s="767"/>
      <c r="LTZ41" s="767"/>
      <c r="LUA41" s="767"/>
      <c r="LUB41" s="767"/>
      <c r="LUC41" s="559"/>
      <c r="LUD41" s="559"/>
      <c r="LUE41" s="560"/>
      <c r="LUF41" s="559"/>
      <c r="LUG41" s="559"/>
      <c r="LUH41" s="559"/>
      <c r="LUI41" s="560"/>
      <c r="LUJ41" s="560"/>
      <c r="LUK41" s="561"/>
      <c r="LUL41" s="560"/>
      <c r="LUM41" s="767"/>
      <c r="LUN41" s="767"/>
      <c r="LUO41" s="767"/>
      <c r="LUP41" s="767"/>
      <c r="LUQ41" s="767"/>
      <c r="LUR41" s="559"/>
      <c r="LUS41" s="559"/>
      <c r="LUT41" s="560"/>
      <c r="LUU41" s="559"/>
      <c r="LUV41" s="559"/>
      <c r="LUW41" s="559"/>
      <c r="LUX41" s="560"/>
      <c r="LUY41" s="560"/>
      <c r="LUZ41" s="561"/>
      <c r="LVA41" s="560"/>
      <c r="LVB41" s="767"/>
      <c r="LVC41" s="767"/>
      <c r="LVD41" s="767"/>
      <c r="LVE41" s="767"/>
      <c r="LVF41" s="767"/>
      <c r="LVG41" s="559"/>
      <c r="LVH41" s="559"/>
      <c r="LVI41" s="560"/>
      <c r="LVJ41" s="559"/>
      <c r="LVK41" s="559"/>
      <c r="LVL41" s="559"/>
      <c r="LVM41" s="560"/>
      <c r="LVN41" s="560"/>
      <c r="LVO41" s="561"/>
      <c r="LVP41" s="560"/>
      <c r="LVQ41" s="767"/>
      <c r="LVR41" s="767"/>
      <c r="LVS41" s="767"/>
      <c r="LVT41" s="767"/>
      <c r="LVU41" s="767"/>
      <c r="LVV41" s="559"/>
      <c r="LVW41" s="559"/>
      <c r="LVX41" s="560"/>
      <c r="LVY41" s="559"/>
      <c r="LVZ41" s="559"/>
      <c r="LWA41" s="559"/>
      <c r="LWB41" s="560"/>
      <c r="LWC41" s="560"/>
      <c r="LWD41" s="561"/>
      <c r="LWE41" s="560"/>
      <c r="LWF41" s="767"/>
      <c r="LWG41" s="767"/>
      <c r="LWH41" s="767"/>
      <c r="LWI41" s="767"/>
      <c r="LWJ41" s="767"/>
      <c r="LWK41" s="559"/>
      <c r="LWL41" s="559"/>
      <c r="LWM41" s="560"/>
      <c r="LWN41" s="559"/>
      <c r="LWO41" s="559"/>
      <c r="LWP41" s="559"/>
      <c r="LWQ41" s="560"/>
      <c r="LWR41" s="560"/>
      <c r="LWS41" s="561"/>
      <c r="LWT41" s="560"/>
      <c r="LWU41" s="767"/>
      <c r="LWV41" s="767"/>
      <c r="LWW41" s="767"/>
      <c r="LWX41" s="767"/>
      <c r="LWY41" s="767"/>
      <c r="LWZ41" s="559"/>
      <c r="LXA41" s="559"/>
      <c r="LXB41" s="560"/>
      <c r="LXC41" s="559"/>
      <c r="LXD41" s="559"/>
      <c r="LXE41" s="559"/>
      <c r="LXF41" s="560"/>
      <c r="LXG41" s="560"/>
      <c r="LXH41" s="561"/>
      <c r="LXI41" s="560"/>
      <c r="LXJ41" s="767"/>
      <c r="LXK41" s="767"/>
      <c r="LXL41" s="767"/>
      <c r="LXM41" s="767"/>
      <c r="LXN41" s="767"/>
      <c r="LXO41" s="559"/>
      <c r="LXP41" s="559"/>
      <c r="LXQ41" s="560"/>
      <c r="LXR41" s="559"/>
      <c r="LXS41" s="559"/>
      <c r="LXT41" s="559"/>
      <c r="LXU41" s="560"/>
      <c r="LXV41" s="560"/>
      <c r="LXW41" s="561"/>
      <c r="LXX41" s="560"/>
      <c r="LXY41" s="767"/>
      <c r="LXZ41" s="767"/>
      <c r="LYA41" s="767"/>
      <c r="LYB41" s="767"/>
      <c r="LYC41" s="767"/>
      <c r="LYD41" s="559"/>
      <c r="LYE41" s="559"/>
      <c r="LYF41" s="560"/>
      <c r="LYG41" s="559"/>
      <c r="LYH41" s="559"/>
      <c r="LYI41" s="559"/>
      <c r="LYJ41" s="560"/>
      <c r="LYK41" s="560"/>
      <c r="LYL41" s="561"/>
      <c r="LYM41" s="560"/>
      <c r="LYN41" s="767"/>
      <c r="LYO41" s="767"/>
      <c r="LYP41" s="767"/>
      <c r="LYQ41" s="767"/>
      <c r="LYR41" s="767"/>
      <c r="LYS41" s="559"/>
      <c r="LYT41" s="559"/>
      <c r="LYU41" s="560"/>
      <c r="LYV41" s="559"/>
      <c r="LYW41" s="559"/>
      <c r="LYX41" s="559"/>
      <c r="LYY41" s="560"/>
      <c r="LYZ41" s="560"/>
      <c r="LZA41" s="561"/>
      <c r="LZB41" s="560"/>
      <c r="LZC41" s="767"/>
      <c r="LZD41" s="767"/>
      <c r="LZE41" s="767"/>
      <c r="LZF41" s="767"/>
      <c r="LZG41" s="767"/>
      <c r="LZH41" s="559"/>
      <c r="LZI41" s="559"/>
      <c r="LZJ41" s="560"/>
      <c r="LZK41" s="559"/>
      <c r="LZL41" s="559"/>
      <c r="LZM41" s="559"/>
      <c r="LZN41" s="560"/>
      <c r="LZO41" s="560"/>
      <c r="LZP41" s="561"/>
      <c r="LZQ41" s="560"/>
      <c r="LZR41" s="767"/>
      <c r="LZS41" s="767"/>
      <c r="LZT41" s="767"/>
      <c r="LZU41" s="767"/>
      <c r="LZV41" s="767"/>
      <c r="LZW41" s="559"/>
      <c r="LZX41" s="559"/>
      <c r="LZY41" s="560"/>
      <c r="LZZ41" s="559"/>
      <c r="MAA41" s="559"/>
      <c r="MAB41" s="559"/>
      <c r="MAC41" s="560"/>
      <c r="MAD41" s="560"/>
      <c r="MAE41" s="561"/>
      <c r="MAF41" s="560"/>
      <c r="MAG41" s="767"/>
      <c r="MAH41" s="767"/>
      <c r="MAI41" s="767"/>
      <c r="MAJ41" s="767"/>
      <c r="MAK41" s="767"/>
      <c r="MAL41" s="559"/>
      <c r="MAM41" s="559"/>
      <c r="MAN41" s="560"/>
      <c r="MAO41" s="559"/>
      <c r="MAP41" s="559"/>
      <c r="MAQ41" s="559"/>
      <c r="MAR41" s="560"/>
      <c r="MAS41" s="560"/>
      <c r="MAT41" s="561"/>
      <c r="MAU41" s="560"/>
      <c r="MAV41" s="767"/>
      <c r="MAW41" s="767"/>
      <c r="MAX41" s="767"/>
      <c r="MAY41" s="767"/>
      <c r="MAZ41" s="767"/>
      <c r="MBA41" s="559"/>
      <c r="MBB41" s="559"/>
      <c r="MBC41" s="560"/>
      <c r="MBD41" s="559"/>
      <c r="MBE41" s="559"/>
      <c r="MBF41" s="559"/>
      <c r="MBG41" s="560"/>
      <c r="MBH41" s="560"/>
      <c r="MBI41" s="561"/>
      <c r="MBJ41" s="560"/>
      <c r="MBK41" s="767"/>
      <c r="MBL41" s="767"/>
      <c r="MBM41" s="767"/>
      <c r="MBN41" s="767"/>
      <c r="MBO41" s="767"/>
      <c r="MBP41" s="559"/>
      <c r="MBQ41" s="559"/>
      <c r="MBR41" s="560"/>
      <c r="MBS41" s="559"/>
      <c r="MBT41" s="559"/>
      <c r="MBU41" s="559"/>
      <c r="MBV41" s="560"/>
      <c r="MBW41" s="560"/>
      <c r="MBX41" s="561"/>
      <c r="MBY41" s="560"/>
      <c r="MBZ41" s="767"/>
      <c r="MCA41" s="767"/>
      <c r="MCB41" s="767"/>
      <c r="MCC41" s="767"/>
      <c r="MCD41" s="767"/>
      <c r="MCE41" s="559"/>
      <c r="MCF41" s="559"/>
      <c r="MCG41" s="560"/>
      <c r="MCH41" s="559"/>
      <c r="MCI41" s="559"/>
      <c r="MCJ41" s="559"/>
      <c r="MCK41" s="560"/>
      <c r="MCL41" s="560"/>
      <c r="MCM41" s="561"/>
      <c r="MCN41" s="560"/>
      <c r="MCO41" s="767"/>
      <c r="MCP41" s="767"/>
      <c r="MCQ41" s="767"/>
      <c r="MCR41" s="767"/>
      <c r="MCS41" s="767"/>
      <c r="MCT41" s="559"/>
      <c r="MCU41" s="559"/>
      <c r="MCV41" s="560"/>
      <c r="MCW41" s="559"/>
      <c r="MCX41" s="559"/>
      <c r="MCY41" s="559"/>
      <c r="MCZ41" s="560"/>
      <c r="MDA41" s="560"/>
      <c r="MDB41" s="561"/>
      <c r="MDC41" s="560"/>
      <c r="MDD41" s="767"/>
      <c r="MDE41" s="767"/>
      <c r="MDF41" s="767"/>
      <c r="MDG41" s="767"/>
      <c r="MDH41" s="767"/>
      <c r="MDI41" s="559"/>
      <c r="MDJ41" s="559"/>
      <c r="MDK41" s="560"/>
      <c r="MDL41" s="559"/>
      <c r="MDM41" s="559"/>
      <c r="MDN41" s="559"/>
      <c r="MDO41" s="560"/>
      <c r="MDP41" s="560"/>
      <c r="MDQ41" s="561"/>
      <c r="MDR41" s="560"/>
      <c r="MDS41" s="767"/>
      <c r="MDT41" s="767"/>
      <c r="MDU41" s="767"/>
      <c r="MDV41" s="767"/>
      <c r="MDW41" s="767"/>
      <c r="MDX41" s="559"/>
      <c r="MDY41" s="559"/>
      <c r="MDZ41" s="560"/>
      <c r="MEA41" s="559"/>
      <c r="MEB41" s="559"/>
      <c r="MEC41" s="559"/>
      <c r="MED41" s="560"/>
      <c r="MEE41" s="560"/>
      <c r="MEF41" s="561"/>
      <c r="MEG41" s="560"/>
      <c r="MEH41" s="767"/>
      <c r="MEI41" s="767"/>
      <c r="MEJ41" s="767"/>
      <c r="MEK41" s="767"/>
      <c r="MEL41" s="767"/>
      <c r="MEM41" s="559"/>
      <c r="MEN41" s="559"/>
      <c r="MEO41" s="560"/>
      <c r="MEP41" s="559"/>
      <c r="MEQ41" s="559"/>
      <c r="MER41" s="559"/>
      <c r="MES41" s="560"/>
      <c r="MET41" s="560"/>
      <c r="MEU41" s="561"/>
      <c r="MEV41" s="560"/>
      <c r="MEW41" s="767"/>
      <c r="MEX41" s="767"/>
      <c r="MEY41" s="767"/>
      <c r="MEZ41" s="767"/>
      <c r="MFA41" s="767"/>
      <c r="MFB41" s="559"/>
      <c r="MFC41" s="559"/>
      <c r="MFD41" s="560"/>
      <c r="MFE41" s="559"/>
      <c r="MFF41" s="559"/>
      <c r="MFG41" s="559"/>
      <c r="MFH41" s="560"/>
      <c r="MFI41" s="560"/>
      <c r="MFJ41" s="561"/>
      <c r="MFK41" s="560"/>
      <c r="MFL41" s="767"/>
      <c r="MFM41" s="767"/>
      <c r="MFN41" s="767"/>
      <c r="MFO41" s="767"/>
      <c r="MFP41" s="767"/>
      <c r="MFQ41" s="559"/>
      <c r="MFR41" s="559"/>
      <c r="MFS41" s="560"/>
      <c r="MFT41" s="559"/>
      <c r="MFU41" s="559"/>
      <c r="MFV41" s="559"/>
      <c r="MFW41" s="560"/>
      <c r="MFX41" s="560"/>
      <c r="MFY41" s="561"/>
      <c r="MFZ41" s="560"/>
      <c r="MGA41" s="767"/>
      <c r="MGB41" s="767"/>
      <c r="MGC41" s="767"/>
      <c r="MGD41" s="767"/>
      <c r="MGE41" s="767"/>
      <c r="MGF41" s="559"/>
      <c r="MGG41" s="559"/>
      <c r="MGH41" s="560"/>
      <c r="MGI41" s="559"/>
      <c r="MGJ41" s="559"/>
      <c r="MGK41" s="559"/>
      <c r="MGL41" s="560"/>
      <c r="MGM41" s="560"/>
      <c r="MGN41" s="561"/>
      <c r="MGO41" s="560"/>
      <c r="MGP41" s="767"/>
      <c r="MGQ41" s="767"/>
      <c r="MGR41" s="767"/>
      <c r="MGS41" s="767"/>
      <c r="MGT41" s="767"/>
      <c r="MGU41" s="559"/>
      <c r="MGV41" s="559"/>
      <c r="MGW41" s="560"/>
      <c r="MGX41" s="559"/>
      <c r="MGY41" s="559"/>
      <c r="MGZ41" s="559"/>
      <c r="MHA41" s="560"/>
      <c r="MHB41" s="560"/>
      <c r="MHC41" s="561"/>
      <c r="MHD41" s="560"/>
      <c r="MHE41" s="767"/>
      <c r="MHF41" s="767"/>
      <c r="MHG41" s="767"/>
      <c r="MHH41" s="767"/>
      <c r="MHI41" s="767"/>
      <c r="MHJ41" s="559"/>
      <c r="MHK41" s="559"/>
      <c r="MHL41" s="560"/>
      <c r="MHM41" s="559"/>
      <c r="MHN41" s="559"/>
      <c r="MHO41" s="559"/>
      <c r="MHP41" s="560"/>
      <c r="MHQ41" s="560"/>
      <c r="MHR41" s="561"/>
      <c r="MHS41" s="560"/>
      <c r="MHT41" s="767"/>
      <c r="MHU41" s="767"/>
      <c r="MHV41" s="767"/>
      <c r="MHW41" s="767"/>
      <c r="MHX41" s="767"/>
      <c r="MHY41" s="559"/>
      <c r="MHZ41" s="559"/>
      <c r="MIA41" s="560"/>
      <c r="MIB41" s="559"/>
      <c r="MIC41" s="559"/>
      <c r="MID41" s="559"/>
      <c r="MIE41" s="560"/>
      <c r="MIF41" s="560"/>
      <c r="MIG41" s="561"/>
      <c r="MIH41" s="560"/>
      <c r="MII41" s="767"/>
      <c r="MIJ41" s="767"/>
      <c r="MIK41" s="767"/>
      <c r="MIL41" s="767"/>
      <c r="MIM41" s="767"/>
      <c r="MIN41" s="559"/>
      <c r="MIO41" s="559"/>
      <c r="MIP41" s="560"/>
      <c r="MIQ41" s="559"/>
      <c r="MIR41" s="559"/>
      <c r="MIS41" s="559"/>
      <c r="MIT41" s="560"/>
      <c r="MIU41" s="560"/>
      <c r="MIV41" s="561"/>
      <c r="MIW41" s="560"/>
      <c r="MIX41" s="767"/>
      <c r="MIY41" s="767"/>
      <c r="MIZ41" s="767"/>
      <c r="MJA41" s="767"/>
      <c r="MJB41" s="767"/>
      <c r="MJC41" s="559"/>
      <c r="MJD41" s="559"/>
      <c r="MJE41" s="560"/>
      <c r="MJF41" s="559"/>
      <c r="MJG41" s="559"/>
      <c r="MJH41" s="559"/>
      <c r="MJI41" s="560"/>
      <c r="MJJ41" s="560"/>
      <c r="MJK41" s="561"/>
      <c r="MJL41" s="560"/>
      <c r="MJM41" s="767"/>
      <c r="MJN41" s="767"/>
      <c r="MJO41" s="767"/>
      <c r="MJP41" s="767"/>
      <c r="MJQ41" s="767"/>
      <c r="MJR41" s="559"/>
      <c r="MJS41" s="559"/>
      <c r="MJT41" s="560"/>
      <c r="MJU41" s="559"/>
      <c r="MJV41" s="559"/>
      <c r="MJW41" s="559"/>
      <c r="MJX41" s="560"/>
      <c r="MJY41" s="560"/>
      <c r="MJZ41" s="561"/>
      <c r="MKA41" s="560"/>
      <c r="MKB41" s="767"/>
      <c r="MKC41" s="767"/>
      <c r="MKD41" s="767"/>
      <c r="MKE41" s="767"/>
      <c r="MKF41" s="767"/>
      <c r="MKG41" s="559"/>
      <c r="MKH41" s="559"/>
      <c r="MKI41" s="560"/>
      <c r="MKJ41" s="559"/>
      <c r="MKK41" s="559"/>
      <c r="MKL41" s="559"/>
      <c r="MKM41" s="560"/>
      <c r="MKN41" s="560"/>
      <c r="MKO41" s="561"/>
      <c r="MKP41" s="560"/>
      <c r="MKQ41" s="767"/>
      <c r="MKR41" s="767"/>
      <c r="MKS41" s="767"/>
      <c r="MKT41" s="767"/>
      <c r="MKU41" s="767"/>
      <c r="MKV41" s="559"/>
      <c r="MKW41" s="559"/>
      <c r="MKX41" s="560"/>
      <c r="MKY41" s="559"/>
      <c r="MKZ41" s="559"/>
      <c r="MLA41" s="559"/>
      <c r="MLB41" s="560"/>
      <c r="MLC41" s="560"/>
      <c r="MLD41" s="561"/>
      <c r="MLE41" s="560"/>
      <c r="MLF41" s="767"/>
      <c r="MLG41" s="767"/>
      <c r="MLH41" s="767"/>
      <c r="MLI41" s="767"/>
      <c r="MLJ41" s="767"/>
      <c r="MLK41" s="559"/>
      <c r="MLL41" s="559"/>
      <c r="MLM41" s="560"/>
      <c r="MLN41" s="559"/>
      <c r="MLO41" s="559"/>
      <c r="MLP41" s="559"/>
      <c r="MLQ41" s="560"/>
      <c r="MLR41" s="560"/>
      <c r="MLS41" s="561"/>
      <c r="MLT41" s="560"/>
      <c r="MLU41" s="767"/>
      <c r="MLV41" s="767"/>
      <c r="MLW41" s="767"/>
      <c r="MLX41" s="767"/>
      <c r="MLY41" s="767"/>
      <c r="MLZ41" s="559"/>
      <c r="MMA41" s="559"/>
      <c r="MMB41" s="560"/>
      <c r="MMC41" s="559"/>
      <c r="MMD41" s="559"/>
      <c r="MME41" s="559"/>
      <c r="MMF41" s="560"/>
      <c r="MMG41" s="560"/>
      <c r="MMH41" s="561"/>
      <c r="MMI41" s="560"/>
      <c r="MMJ41" s="767"/>
      <c r="MMK41" s="767"/>
      <c r="MML41" s="767"/>
      <c r="MMM41" s="767"/>
      <c r="MMN41" s="767"/>
      <c r="MMO41" s="559"/>
      <c r="MMP41" s="559"/>
      <c r="MMQ41" s="560"/>
      <c r="MMR41" s="559"/>
      <c r="MMS41" s="559"/>
      <c r="MMT41" s="559"/>
      <c r="MMU41" s="560"/>
      <c r="MMV41" s="560"/>
      <c r="MMW41" s="561"/>
      <c r="MMX41" s="560"/>
      <c r="MMY41" s="767"/>
      <c r="MMZ41" s="767"/>
      <c r="MNA41" s="767"/>
      <c r="MNB41" s="767"/>
      <c r="MNC41" s="767"/>
      <c r="MND41" s="559"/>
      <c r="MNE41" s="559"/>
      <c r="MNF41" s="560"/>
      <c r="MNG41" s="559"/>
      <c r="MNH41" s="559"/>
      <c r="MNI41" s="559"/>
      <c r="MNJ41" s="560"/>
      <c r="MNK41" s="560"/>
      <c r="MNL41" s="561"/>
      <c r="MNM41" s="560"/>
      <c r="MNN41" s="767"/>
      <c r="MNO41" s="767"/>
      <c r="MNP41" s="767"/>
      <c r="MNQ41" s="767"/>
      <c r="MNR41" s="767"/>
      <c r="MNS41" s="559"/>
      <c r="MNT41" s="559"/>
      <c r="MNU41" s="560"/>
      <c r="MNV41" s="559"/>
      <c r="MNW41" s="559"/>
      <c r="MNX41" s="559"/>
      <c r="MNY41" s="560"/>
      <c r="MNZ41" s="560"/>
      <c r="MOA41" s="561"/>
      <c r="MOB41" s="560"/>
      <c r="MOC41" s="767"/>
      <c r="MOD41" s="767"/>
      <c r="MOE41" s="767"/>
      <c r="MOF41" s="767"/>
      <c r="MOG41" s="767"/>
      <c r="MOH41" s="559"/>
      <c r="MOI41" s="559"/>
      <c r="MOJ41" s="560"/>
      <c r="MOK41" s="559"/>
      <c r="MOL41" s="559"/>
      <c r="MOM41" s="559"/>
      <c r="MON41" s="560"/>
      <c r="MOO41" s="560"/>
      <c r="MOP41" s="561"/>
      <c r="MOQ41" s="560"/>
      <c r="MOR41" s="767"/>
      <c r="MOS41" s="767"/>
      <c r="MOT41" s="767"/>
      <c r="MOU41" s="767"/>
      <c r="MOV41" s="767"/>
      <c r="MOW41" s="559"/>
      <c r="MOX41" s="559"/>
      <c r="MOY41" s="560"/>
      <c r="MOZ41" s="559"/>
      <c r="MPA41" s="559"/>
      <c r="MPB41" s="559"/>
      <c r="MPC41" s="560"/>
      <c r="MPD41" s="560"/>
      <c r="MPE41" s="561"/>
      <c r="MPF41" s="560"/>
      <c r="MPG41" s="767"/>
      <c r="MPH41" s="767"/>
      <c r="MPI41" s="767"/>
      <c r="MPJ41" s="767"/>
      <c r="MPK41" s="767"/>
      <c r="MPL41" s="559"/>
      <c r="MPM41" s="559"/>
      <c r="MPN41" s="560"/>
      <c r="MPO41" s="559"/>
      <c r="MPP41" s="559"/>
      <c r="MPQ41" s="559"/>
      <c r="MPR41" s="560"/>
      <c r="MPS41" s="560"/>
      <c r="MPT41" s="561"/>
      <c r="MPU41" s="560"/>
      <c r="MPV41" s="767"/>
      <c r="MPW41" s="767"/>
      <c r="MPX41" s="767"/>
      <c r="MPY41" s="767"/>
      <c r="MPZ41" s="767"/>
      <c r="MQA41" s="559"/>
      <c r="MQB41" s="559"/>
      <c r="MQC41" s="560"/>
      <c r="MQD41" s="559"/>
      <c r="MQE41" s="559"/>
      <c r="MQF41" s="559"/>
      <c r="MQG41" s="560"/>
      <c r="MQH41" s="560"/>
      <c r="MQI41" s="561"/>
      <c r="MQJ41" s="560"/>
      <c r="MQK41" s="767"/>
      <c r="MQL41" s="767"/>
      <c r="MQM41" s="767"/>
      <c r="MQN41" s="767"/>
      <c r="MQO41" s="767"/>
      <c r="MQP41" s="559"/>
      <c r="MQQ41" s="559"/>
      <c r="MQR41" s="560"/>
      <c r="MQS41" s="559"/>
      <c r="MQT41" s="559"/>
      <c r="MQU41" s="559"/>
      <c r="MQV41" s="560"/>
      <c r="MQW41" s="560"/>
      <c r="MQX41" s="561"/>
      <c r="MQY41" s="560"/>
      <c r="MQZ41" s="767"/>
      <c r="MRA41" s="767"/>
      <c r="MRB41" s="767"/>
      <c r="MRC41" s="767"/>
      <c r="MRD41" s="767"/>
      <c r="MRE41" s="559"/>
      <c r="MRF41" s="559"/>
      <c r="MRG41" s="560"/>
      <c r="MRH41" s="559"/>
      <c r="MRI41" s="559"/>
      <c r="MRJ41" s="559"/>
      <c r="MRK41" s="560"/>
      <c r="MRL41" s="560"/>
      <c r="MRM41" s="561"/>
      <c r="MRN41" s="560"/>
      <c r="MRO41" s="767"/>
      <c r="MRP41" s="767"/>
      <c r="MRQ41" s="767"/>
      <c r="MRR41" s="767"/>
      <c r="MRS41" s="767"/>
      <c r="MRT41" s="559"/>
      <c r="MRU41" s="559"/>
      <c r="MRV41" s="560"/>
      <c r="MRW41" s="559"/>
      <c r="MRX41" s="559"/>
      <c r="MRY41" s="559"/>
      <c r="MRZ41" s="560"/>
      <c r="MSA41" s="560"/>
      <c r="MSB41" s="561"/>
      <c r="MSC41" s="560"/>
      <c r="MSD41" s="767"/>
      <c r="MSE41" s="767"/>
      <c r="MSF41" s="767"/>
      <c r="MSG41" s="767"/>
      <c r="MSH41" s="767"/>
      <c r="MSI41" s="559"/>
      <c r="MSJ41" s="559"/>
      <c r="MSK41" s="560"/>
      <c r="MSL41" s="559"/>
      <c r="MSM41" s="559"/>
      <c r="MSN41" s="559"/>
      <c r="MSO41" s="560"/>
      <c r="MSP41" s="560"/>
      <c r="MSQ41" s="561"/>
      <c r="MSR41" s="560"/>
      <c r="MSS41" s="767"/>
      <c r="MST41" s="767"/>
      <c r="MSU41" s="767"/>
      <c r="MSV41" s="767"/>
      <c r="MSW41" s="767"/>
      <c r="MSX41" s="559"/>
      <c r="MSY41" s="559"/>
      <c r="MSZ41" s="560"/>
      <c r="MTA41" s="559"/>
      <c r="MTB41" s="559"/>
      <c r="MTC41" s="559"/>
      <c r="MTD41" s="560"/>
      <c r="MTE41" s="560"/>
      <c r="MTF41" s="561"/>
      <c r="MTG41" s="560"/>
      <c r="MTH41" s="767"/>
      <c r="MTI41" s="767"/>
      <c r="MTJ41" s="767"/>
      <c r="MTK41" s="767"/>
      <c r="MTL41" s="767"/>
      <c r="MTM41" s="559"/>
      <c r="MTN41" s="559"/>
      <c r="MTO41" s="560"/>
      <c r="MTP41" s="559"/>
      <c r="MTQ41" s="559"/>
      <c r="MTR41" s="559"/>
      <c r="MTS41" s="560"/>
      <c r="MTT41" s="560"/>
      <c r="MTU41" s="561"/>
      <c r="MTV41" s="560"/>
      <c r="MTW41" s="767"/>
      <c r="MTX41" s="767"/>
      <c r="MTY41" s="767"/>
      <c r="MTZ41" s="767"/>
      <c r="MUA41" s="767"/>
      <c r="MUB41" s="559"/>
      <c r="MUC41" s="559"/>
      <c r="MUD41" s="560"/>
      <c r="MUE41" s="559"/>
      <c r="MUF41" s="559"/>
      <c r="MUG41" s="559"/>
      <c r="MUH41" s="560"/>
      <c r="MUI41" s="560"/>
      <c r="MUJ41" s="561"/>
      <c r="MUK41" s="560"/>
      <c r="MUL41" s="767"/>
      <c r="MUM41" s="767"/>
      <c r="MUN41" s="767"/>
      <c r="MUO41" s="767"/>
      <c r="MUP41" s="767"/>
      <c r="MUQ41" s="559"/>
      <c r="MUR41" s="559"/>
      <c r="MUS41" s="560"/>
      <c r="MUT41" s="559"/>
      <c r="MUU41" s="559"/>
      <c r="MUV41" s="559"/>
      <c r="MUW41" s="560"/>
      <c r="MUX41" s="560"/>
      <c r="MUY41" s="561"/>
      <c r="MUZ41" s="560"/>
      <c r="MVA41" s="767"/>
      <c r="MVB41" s="767"/>
      <c r="MVC41" s="767"/>
      <c r="MVD41" s="767"/>
      <c r="MVE41" s="767"/>
      <c r="MVF41" s="559"/>
      <c r="MVG41" s="559"/>
      <c r="MVH41" s="560"/>
      <c r="MVI41" s="559"/>
      <c r="MVJ41" s="559"/>
      <c r="MVK41" s="559"/>
      <c r="MVL41" s="560"/>
      <c r="MVM41" s="560"/>
      <c r="MVN41" s="561"/>
      <c r="MVO41" s="560"/>
      <c r="MVP41" s="767"/>
      <c r="MVQ41" s="767"/>
      <c r="MVR41" s="767"/>
      <c r="MVS41" s="767"/>
      <c r="MVT41" s="767"/>
      <c r="MVU41" s="559"/>
      <c r="MVV41" s="559"/>
      <c r="MVW41" s="560"/>
      <c r="MVX41" s="559"/>
      <c r="MVY41" s="559"/>
      <c r="MVZ41" s="559"/>
      <c r="MWA41" s="560"/>
      <c r="MWB41" s="560"/>
      <c r="MWC41" s="561"/>
      <c r="MWD41" s="560"/>
      <c r="MWE41" s="767"/>
      <c r="MWF41" s="767"/>
      <c r="MWG41" s="767"/>
      <c r="MWH41" s="767"/>
      <c r="MWI41" s="767"/>
      <c r="MWJ41" s="559"/>
      <c r="MWK41" s="559"/>
      <c r="MWL41" s="560"/>
      <c r="MWM41" s="559"/>
      <c r="MWN41" s="559"/>
      <c r="MWO41" s="559"/>
      <c r="MWP41" s="560"/>
      <c r="MWQ41" s="560"/>
      <c r="MWR41" s="561"/>
      <c r="MWS41" s="560"/>
      <c r="MWT41" s="767"/>
      <c r="MWU41" s="767"/>
      <c r="MWV41" s="767"/>
      <c r="MWW41" s="767"/>
      <c r="MWX41" s="767"/>
      <c r="MWY41" s="559"/>
      <c r="MWZ41" s="559"/>
      <c r="MXA41" s="560"/>
      <c r="MXB41" s="559"/>
      <c r="MXC41" s="559"/>
      <c r="MXD41" s="559"/>
      <c r="MXE41" s="560"/>
      <c r="MXF41" s="560"/>
      <c r="MXG41" s="561"/>
      <c r="MXH41" s="560"/>
      <c r="MXI41" s="767"/>
      <c r="MXJ41" s="767"/>
      <c r="MXK41" s="767"/>
      <c r="MXL41" s="767"/>
      <c r="MXM41" s="767"/>
      <c r="MXN41" s="559"/>
      <c r="MXO41" s="559"/>
      <c r="MXP41" s="560"/>
      <c r="MXQ41" s="559"/>
      <c r="MXR41" s="559"/>
      <c r="MXS41" s="559"/>
      <c r="MXT41" s="560"/>
      <c r="MXU41" s="560"/>
      <c r="MXV41" s="561"/>
      <c r="MXW41" s="560"/>
      <c r="MXX41" s="767"/>
      <c r="MXY41" s="767"/>
      <c r="MXZ41" s="767"/>
      <c r="MYA41" s="767"/>
      <c r="MYB41" s="767"/>
      <c r="MYC41" s="559"/>
      <c r="MYD41" s="559"/>
      <c r="MYE41" s="560"/>
      <c r="MYF41" s="559"/>
      <c r="MYG41" s="559"/>
      <c r="MYH41" s="559"/>
      <c r="MYI41" s="560"/>
      <c r="MYJ41" s="560"/>
      <c r="MYK41" s="561"/>
      <c r="MYL41" s="560"/>
      <c r="MYM41" s="767"/>
      <c r="MYN41" s="767"/>
      <c r="MYO41" s="767"/>
      <c r="MYP41" s="767"/>
      <c r="MYQ41" s="767"/>
      <c r="MYR41" s="559"/>
      <c r="MYS41" s="559"/>
      <c r="MYT41" s="560"/>
      <c r="MYU41" s="559"/>
      <c r="MYV41" s="559"/>
      <c r="MYW41" s="559"/>
      <c r="MYX41" s="560"/>
      <c r="MYY41" s="560"/>
      <c r="MYZ41" s="561"/>
      <c r="MZA41" s="560"/>
      <c r="MZB41" s="767"/>
      <c r="MZC41" s="767"/>
      <c r="MZD41" s="767"/>
      <c r="MZE41" s="767"/>
      <c r="MZF41" s="767"/>
      <c r="MZG41" s="559"/>
      <c r="MZH41" s="559"/>
      <c r="MZI41" s="560"/>
      <c r="MZJ41" s="559"/>
      <c r="MZK41" s="559"/>
      <c r="MZL41" s="559"/>
      <c r="MZM41" s="560"/>
      <c r="MZN41" s="560"/>
      <c r="MZO41" s="561"/>
      <c r="MZP41" s="560"/>
      <c r="MZQ41" s="767"/>
      <c r="MZR41" s="767"/>
      <c r="MZS41" s="767"/>
      <c r="MZT41" s="767"/>
      <c r="MZU41" s="767"/>
      <c r="MZV41" s="559"/>
      <c r="MZW41" s="559"/>
      <c r="MZX41" s="560"/>
      <c r="MZY41" s="559"/>
      <c r="MZZ41" s="559"/>
      <c r="NAA41" s="559"/>
      <c r="NAB41" s="560"/>
      <c r="NAC41" s="560"/>
      <c r="NAD41" s="561"/>
      <c r="NAE41" s="560"/>
      <c r="NAF41" s="767"/>
      <c r="NAG41" s="767"/>
      <c r="NAH41" s="767"/>
      <c r="NAI41" s="767"/>
      <c r="NAJ41" s="767"/>
      <c r="NAK41" s="559"/>
      <c r="NAL41" s="559"/>
      <c r="NAM41" s="560"/>
      <c r="NAN41" s="559"/>
      <c r="NAO41" s="559"/>
      <c r="NAP41" s="559"/>
      <c r="NAQ41" s="560"/>
      <c r="NAR41" s="560"/>
      <c r="NAS41" s="561"/>
      <c r="NAT41" s="560"/>
      <c r="NAU41" s="767"/>
      <c r="NAV41" s="767"/>
      <c r="NAW41" s="767"/>
      <c r="NAX41" s="767"/>
      <c r="NAY41" s="767"/>
      <c r="NAZ41" s="559"/>
      <c r="NBA41" s="559"/>
      <c r="NBB41" s="560"/>
      <c r="NBC41" s="559"/>
      <c r="NBD41" s="559"/>
      <c r="NBE41" s="559"/>
      <c r="NBF41" s="560"/>
      <c r="NBG41" s="560"/>
      <c r="NBH41" s="561"/>
      <c r="NBI41" s="560"/>
      <c r="NBJ41" s="767"/>
      <c r="NBK41" s="767"/>
      <c r="NBL41" s="767"/>
      <c r="NBM41" s="767"/>
      <c r="NBN41" s="767"/>
      <c r="NBO41" s="559"/>
      <c r="NBP41" s="559"/>
      <c r="NBQ41" s="560"/>
      <c r="NBR41" s="559"/>
      <c r="NBS41" s="559"/>
      <c r="NBT41" s="559"/>
      <c r="NBU41" s="560"/>
      <c r="NBV41" s="560"/>
      <c r="NBW41" s="561"/>
      <c r="NBX41" s="560"/>
      <c r="NBY41" s="767"/>
      <c r="NBZ41" s="767"/>
      <c r="NCA41" s="767"/>
      <c r="NCB41" s="767"/>
      <c r="NCC41" s="767"/>
      <c r="NCD41" s="559"/>
      <c r="NCE41" s="559"/>
      <c r="NCF41" s="560"/>
      <c r="NCG41" s="559"/>
      <c r="NCH41" s="559"/>
      <c r="NCI41" s="559"/>
      <c r="NCJ41" s="560"/>
      <c r="NCK41" s="560"/>
      <c r="NCL41" s="561"/>
      <c r="NCM41" s="560"/>
      <c r="NCN41" s="767"/>
      <c r="NCO41" s="767"/>
      <c r="NCP41" s="767"/>
      <c r="NCQ41" s="767"/>
      <c r="NCR41" s="767"/>
      <c r="NCS41" s="559"/>
      <c r="NCT41" s="559"/>
      <c r="NCU41" s="560"/>
      <c r="NCV41" s="559"/>
      <c r="NCW41" s="559"/>
      <c r="NCX41" s="559"/>
      <c r="NCY41" s="560"/>
      <c r="NCZ41" s="560"/>
      <c r="NDA41" s="561"/>
      <c r="NDB41" s="560"/>
      <c r="NDC41" s="767"/>
      <c r="NDD41" s="767"/>
      <c r="NDE41" s="767"/>
      <c r="NDF41" s="767"/>
      <c r="NDG41" s="767"/>
      <c r="NDH41" s="559"/>
      <c r="NDI41" s="559"/>
      <c r="NDJ41" s="560"/>
      <c r="NDK41" s="559"/>
      <c r="NDL41" s="559"/>
      <c r="NDM41" s="559"/>
      <c r="NDN41" s="560"/>
      <c r="NDO41" s="560"/>
      <c r="NDP41" s="561"/>
      <c r="NDQ41" s="560"/>
      <c r="NDR41" s="767"/>
      <c r="NDS41" s="767"/>
      <c r="NDT41" s="767"/>
      <c r="NDU41" s="767"/>
      <c r="NDV41" s="767"/>
      <c r="NDW41" s="559"/>
      <c r="NDX41" s="559"/>
      <c r="NDY41" s="560"/>
      <c r="NDZ41" s="559"/>
      <c r="NEA41" s="559"/>
      <c r="NEB41" s="559"/>
      <c r="NEC41" s="560"/>
      <c r="NED41" s="560"/>
      <c r="NEE41" s="561"/>
      <c r="NEF41" s="560"/>
      <c r="NEG41" s="767"/>
      <c r="NEH41" s="767"/>
      <c r="NEI41" s="767"/>
      <c r="NEJ41" s="767"/>
      <c r="NEK41" s="767"/>
      <c r="NEL41" s="559"/>
      <c r="NEM41" s="559"/>
      <c r="NEN41" s="560"/>
      <c r="NEO41" s="559"/>
      <c r="NEP41" s="559"/>
      <c r="NEQ41" s="559"/>
      <c r="NER41" s="560"/>
      <c r="NES41" s="560"/>
      <c r="NET41" s="561"/>
      <c r="NEU41" s="560"/>
      <c r="NEV41" s="767"/>
      <c r="NEW41" s="767"/>
      <c r="NEX41" s="767"/>
      <c r="NEY41" s="767"/>
      <c r="NEZ41" s="767"/>
      <c r="NFA41" s="559"/>
      <c r="NFB41" s="559"/>
      <c r="NFC41" s="560"/>
      <c r="NFD41" s="559"/>
      <c r="NFE41" s="559"/>
      <c r="NFF41" s="559"/>
      <c r="NFG41" s="560"/>
      <c r="NFH41" s="560"/>
      <c r="NFI41" s="561"/>
      <c r="NFJ41" s="560"/>
      <c r="NFK41" s="767"/>
      <c r="NFL41" s="767"/>
      <c r="NFM41" s="767"/>
      <c r="NFN41" s="767"/>
      <c r="NFO41" s="767"/>
      <c r="NFP41" s="559"/>
      <c r="NFQ41" s="559"/>
      <c r="NFR41" s="560"/>
      <c r="NFS41" s="559"/>
      <c r="NFT41" s="559"/>
      <c r="NFU41" s="559"/>
      <c r="NFV41" s="560"/>
      <c r="NFW41" s="560"/>
      <c r="NFX41" s="561"/>
      <c r="NFY41" s="560"/>
      <c r="NFZ41" s="767"/>
      <c r="NGA41" s="767"/>
      <c r="NGB41" s="767"/>
      <c r="NGC41" s="767"/>
      <c r="NGD41" s="767"/>
      <c r="NGE41" s="559"/>
      <c r="NGF41" s="559"/>
      <c r="NGG41" s="560"/>
      <c r="NGH41" s="559"/>
      <c r="NGI41" s="559"/>
      <c r="NGJ41" s="559"/>
      <c r="NGK41" s="560"/>
      <c r="NGL41" s="560"/>
      <c r="NGM41" s="561"/>
      <c r="NGN41" s="560"/>
      <c r="NGO41" s="767"/>
      <c r="NGP41" s="767"/>
      <c r="NGQ41" s="767"/>
      <c r="NGR41" s="767"/>
      <c r="NGS41" s="767"/>
      <c r="NGT41" s="559"/>
      <c r="NGU41" s="559"/>
      <c r="NGV41" s="560"/>
      <c r="NGW41" s="559"/>
      <c r="NGX41" s="559"/>
      <c r="NGY41" s="559"/>
      <c r="NGZ41" s="560"/>
      <c r="NHA41" s="560"/>
      <c r="NHB41" s="561"/>
      <c r="NHC41" s="560"/>
      <c r="NHD41" s="767"/>
      <c r="NHE41" s="767"/>
      <c r="NHF41" s="767"/>
      <c r="NHG41" s="767"/>
      <c r="NHH41" s="767"/>
      <c r="NHI41" s="559"/>
      <c r="NHJ41" s="559"/>
      <c r="NHK41" s="560"/>
      <c r="NHL41" s="559"/>
      <c r="NHM41" s="559"/>
      <c r="NHN41" s="559"/>
      <c r="NHO41" s="560"/>
      <c r="NHP41" s="560"/>
      <c r="NHQ41" s="561"/>
      <c r="NHR41" s="560"/>
      <c r="NHS41" s="767"/>
      <c r="NHT41" s="767"/>
      <c r="NHU41" s="767"/>
      <c r="NHV41" s="767"/>
      <c r="NHW41" s="767"/>
      <c r="NHX41" s="559"/>
      <c r="NHY41" s="559"/>
      <c r="NHZ41" s="560"/>
      <c r="NIA41" s="559"/>
      <c r="NIB41" s="559"/>
      <c r="NIC41" s="559"/>
      <c r="NID41" s="560"/>
      <c r="NIE41" s="560"/>
      <c r="NIF41" s="561"/>
      <c r="NIG41" s="560"/>
      <c r="NIH41" s="767"/>
      <c r="NII41" s="767"/>
      <c r="NIJ41" s="767"/>
      <c r="NIK41" s="767"/>
      <c r="NIL41" s="767"/>
      <c r="NIM41" s="559"/>
      <c r="NIN41" s="559"/>
      <c r="NIO41" s="560"/>
      <c r="NIP41" s="559"/>
      <c r="NIQ41" s="559"/>
      <c r="NIR41" s="559"/>
      <c r="NIS41" s="560"/>
      <c r="NIT41" s="560"/>
      <c r="NIU41" s="561"/>
      <c r="NIV41" s="560"/>
      <c r="NIW41" s="767"/>
      <c r="NIX41" s="767"/>
      <c r="NIY41" s="767"/>
      <c r="NIZ41" s="767"/>
      <c r="NJA41" s="767"/>
      <c r="NJB41" s="559"/>
      <c r="NJC41" s="559"/>
      <c r="NJD41" s="560"/>
      <c r="NJE41" s="559"/>
      <c r="NJF41" s="559"/>
      <c r="NJG41" s="559"/>
      <c r="NJH41" s="560"/>
      <c r="NJI41" s="560"/>
      <c r="NJJ41" s="561"/>
      <c r="NJK41" s="560"/>
      <c r="NJL41" s="767"/>
      <c r="NJM41" s="767"/>
      <c r="NJN41" s="767"/>
      <c r="NJO41" s="767"/>
      <c r="NJP41" s="767"/>
      <c r="NJQ41" s="559"/>
      <c r="NJR41" s="559"/>
      <c r="NJS41" s="560"/>
      <c r="NJT41" s="559"/>
      <c r="NJU41" s="559"/>
      <c r="NJV41" s="559"/>
      <c r="NJW41" s="560"/>
      <c r="NJX41" s="560"/>
      <c r="NJY41" s="561"/>
      <c r="NJZ41" s="560"/>
      <c r="NKA41" s="767"/>
      <c r="NKB41" s="767"/>
      <c r="NKC41" s="767"/>
      <c r="NKD41" s="767"/>
      <c r="NKE41" s="767"/>
      <c r="NKF41" s="559"/>
      <c r="NKG41" s="559"/>
      <c r="NKH41" s="560"/>
      <c r="NKI41" s="559"/>
      <c r="NKJ41" s="559"/>
      <c r="NKK41" s="559"/>
      <c r="NKL41" s="560"/>
      <c r="NKM41" s="560"/>
      <c r="NKN41" s="561"/>
      <c r="NKO41" s="560"/>
      <c r="NKP41" s="767"/>
      <c r="NKQ41" s="767"/>
      <c r="NKR41" s="767"/>
      <c r="NKS41" s="767"/>
      <c r="NKT41" s="767"/>
      <c r="NKU41" s="559"/>
      <c r="NKV41" s="559"/>
      <c r="NKW41" s="560"/>
      <c r="NKX41" s="559"/>
      <c r="NKY41" s="559"/>
      <c r="NKZ41" s="559"/>
      <c r="NLA41" s="560"/>
      <c r="NLB41" s="560"/>
      <c r="NLC41" s="561"/>
      <c r="NLD41" s="560"/>
      <c r="NLE41" s="767"/>
      <c r="NLF41" s="767"/>
      <c r="NLG41" s="767"/>
      <c r="NLH41" s="767"/>
      <c r="NLI41" s="767"/>
      <c r="NLJ41" s="559"/>
      <c r="NLK41" s="559"/>
      <c r="NLL41" s="560"/>
      <c r="NLM41" s="559"/>
      <c r="NLN41" s="559"/>
      <c r="NLO41" s="559"/>
      <c r="NLP41" s="560"/>
      <c r="NLQ41" s="560"/>
      <c r="NLR41" s="561"/>
      <c r="NLS41" s="560"/>
      <c r="NLT41" s="767"/>
      <c r="NLU41" s="767"/>
      <c r="NLV41" s="767"/>
      <c r="NLW41" s="767"/>
      <c r="NLX41" s="767"/>
      <c r="NLY41" s="559"/>
      <c r="NLZ41" s="559"/>
      <c r="NMA41" s="560"/>
      <c r="NMB41" s="559"/>
      <c r="NMC41" s="559"/>
      <c r="NMD41" s="559"/>
      <c r="NME41" s="560"/>
      <c r="NMF41" s="560"/>
      <c r="NMG41" s="561"/>
      <c r="NMH41" s="560"/>
      <c r="NMI41" s="767"/>
      <c r="NMJ41" s="767"/>
      <c r="NMK41" s="767"/>
      <c r="NML41" s="767"/>
      <c r="NMM41" s="767"/>
      <c r="NMN41" s="559"/>
      <c r="NMO41" s="559"/>
      <c r="NMP41" s="560"/>
      <c r="NMQ41" s="559"/>
      <c r="NMR41" s="559"/>
      <c r="NMS41" s="559"/>
      <c r="NMT41" s="560"/>
      <c r="NMU41" s="560"/>
      <c r="NMV41" s="561"/>
      <c r="NMW41" s="560"/>
      <c r="NMX41" s="767"/>
      <c r="NMY41" s="767"/>
      <c r="NMZ41" s="767"/>
      <c r="NNA41" s="767"/>
      <c r="NNB41" s="767"/>
      <c r="NNC41" s="559"/>
      <c r="NND41" s="559"/>
      <c r="NNE41" s="560"/>
      <c r="NNF41" s="559"/>
      <c r="NNG41" s="559"/>
      <c r="NNH41" s="559"/>
      <c r="NNI41" s="560"/>
      <c r="NNJ41" s="560"/>
      <c r="NNK41" s="561"/>
      <c r="NNL41" s="560"/>
      <c r="NNM41" s="767"/>
      <c r="NNN41" s="767"/>
      <c r="NNO41" s="767"/>
      <c r="NNP41" s="767"/>
      <c r="NNQ41" s="767"/>
      <c r="NNR41" s="559"/>
      <c r="NNS41" s="559"/>
      <c r="NNT41" s="560"/>
      <c r="NNU41" s="559"/>
      <c r="NNV41" s="559"/>
      <c r="NNW41" s="559"/>
      <c r="NNX41" s="560"/>
      <c r="NNY41" s="560"/>
      <c r="NNZ41" s="561"/>
      <c r="NOA41" s="560"/>
      <c r="NOB41" s="767"/>
      <c r="NOC41" s="767"/>
      <c r="NOD41" s="767"/>
      <c r="NOE41" s="767"/>
      <c r="NOF41" s="767"/>
      <c r="NOG41" s="559"/>
      <c r="NOH41" s="559"/>
      <c r="NOI41" s="560"/>
      <c r="NOJ41" s="559"/>
      <c r="NOK41" s="559"/>
      <c r="NOL41" s="559"/>
      <c r="NOM41" s="560"/>
      <c r="NON41" s="560"/>
      <c r="NOO41" s="561"/>
      <c r="NOP41" s="560"/>
      <c r="NOQ41" s="767"/>
      <c r="NOR41" s="767"/>
      <c r="NOS41" s="767"/>
      <c r="NOT41" s="767"/>
      <c r="NOU41" s="767"/>
      <c r="NOV41" s="559"/>
      <c r="NOW41" s="559"/>
      <c r="NOX41" s="560"/>
      <c r="NOY41" s="559"/>
      <c r="NOZ41" s="559"/>
      <c r="NPA41" s="559"/>
      <c r="NPB41" s="560"/>
      <c r="NPC41" s="560"/>
      <c r="NPD41" s="561"/>
      <c r="NPE41" s="560"/>
      <c r="NPF41" s="767"/>
      <c r="NPG41" s="767"/>
      <c r="NPH41" s="767"/>
      <c r="NPI41" s="767"/>
      <c r="NPJ41" s="767"/>
      <c r="NPK41" s="559"/>
      <c r="NPL41" s="559"/>
      <c r="NPM41" s="560"/>
      <c r="NPN41" s="559"/>
      <c r="NPO41" s="559"/>
      <c r="NPP41" s="559"/>
      <c r="NPQ41" s="560"/>
      <c r="NPR41" s="560"/>
      <c r="NPS41" s="561"/>
      <c r="NPT41" s="560"/>
      <c r="NPU41" s="767"/>
      <c r="NPV41" s="767"/>
      <c r="NPW41" s="767"/>
      <c r="NPX41" s="767"/>
      <c r="NPY41" s="767"/>
      <c r="NPZ41" s="559"/>
      <c r="NQA41" s="559"/>
      <c r="NQB41" s="560"/>
      <c r="NQC41" s="559"/>
      <c r="NQD41" s="559"/>
      <c r="NQE41" s="559"/>
      <c r="NQF41" s="560"/>
      <c r="NQG41" s="560"/>
      <c r="NQH41" s="561"/>
      <c r="NQI41" s="560"/>
      <c r="NQJ41" s="767"/>
      <c r="NQK41" s="767"/>
      <c r="NQL41" s="767"/>
      <c r="NQM41" s="767"/>
      <c r="NQN41" s="767"/>
      <c r="NQO41" s="559"/>
      <c r="NQP41" s="559"/>
      <c r="NQQ41" s="560"/>
      <c r="NQR41" s="559"/>
      <c r="NQS41" s="559"/>
      <c r="NQT41" s="559"/>
      <c r="NQU41" s="560"/>
      <c r="NQV41" s="560"/>
      <c r="NQW41" s="561"/>
      <c r="NQX41" s="560"/>
      <c r="NQY41" s="767"/>
      <c r="NQZ41" s="767"/>
      <c r="NRA41" s="767"/>
      <c r="NRB41" s="767"/>
      <c r="NRC41" s="767"/>
      <c r="NRD41" s="559"/>
      <c r="NRE41" s="559"/>
      <c r="NRF41" s="560"/>
      <c r="NRG41" s="559"/>
      <c r="NRH41" s="559"/>
      <c r="NRI41" s="559"/>
      <c r="NRJ41" s="560"/>
      <c r="NRK41" s="560"/>
      <c r="NRL41" s="561"/>
      <c r="NRM41" s="560"/>
      <c r="NRN41" s="767"/>
      <c r="NRO41" s="767"/>
      <c r="NRP41" s="767"/>
      <c r="NRQ41" s="767"/>
      <c r="NRR41" s="767"/>
      <c r="NRS41" s="559"/>
      <c r="NRT41" s="559"/>
      <c r="NRU41" s="560"/>
      <c r="NRV41" s="559"/>
      <c r="NRW41" s="559"/>
      <c r="NRX41" s="559"/>
      <c r="NRY41" s="560"/>
      <c r="NRZ41" s="560"/>
      <c r="NSA41" s="561"/>
      <c r="NSB41" s="560"/>
      <c r="NSC41" s="767"/>
      <c r="NSD41" s="767"/>
      <c r="NSE41" s="767"/>
      <c r="NSF41" s="767"/>
      <c r="NSG41" s="767"/>
      <c r="NSH41" s="559"/>
      <c r="NSI41" s="559"/>
      <c r="NSJ41" s="560"/>
      <c r="NSK41" s="559"/>
      <c r="NSL41" s="559"/>
      <c r="NSM41" s="559"/>
      <c r="NSN41" s="560"/>
      <c r="NSO41" s="560"/>
      <c r="NSP41" s="561"/>
      <c r="NSQ41" s="560"/>
      <c r="NSR41" s="767"/>
      <c r="NSS41" s="767"/>
      <c r="NST41" s="767"/>
      <c r="NSU41" s="767"/>
      <c r="NSV41" s="767"/>
      <c r="NSW41" s="559"/>
      <c r="NSX41" s="559"/>
      <c r="NSY41" s="560"/>
      <c r="NSZ41" s="559"/>
      <c r="NTA41" s="559"/>
      <c r="NTB41" s="559"/>
      <c r="NTC41" s="560"/>
      <c r="NTD41" s="560"/>
      <c r="NTE41" s="561"/>
      <c r="NTF41" s="560"/>
      <c r="NTG41" s="767"/>
      <c r="NTH41" s="767"/>
      <c r="NTI41" s="767"/>
      <c r="NTJ41" s="767"/>
      <c r="NTK41" s="767"/>
      <c r="NTL41" s="559"/>
      <c r="NTM41" s="559"/>
      <c r="NTN41" s="560"/>
      <c r="NTO41" s="559"/>
      <c r="NTP41" s="559"/>
      <c r="NTQ41" s="559"/>
      <c r="NTR41" s="560"/>
      <c r="NTS41" s="560"/>
      <c r="NTT41" s="561"/>
      <c r="NTU41" s="560"/>
      <c r="NTV41" s="767"/>
      <c r="NTW41" s="767"/>
      <c r="NTX41" s="767"/>
      <c r="NTY41" s="767"/>
      <c r="NTZ41" s="767"/>
      <c r="NUA41" s="559"/>
      <c r="NUB41" s="559"/>
      <c r="NUC41" s="560"/>
      <c r="NUD41" s="559"/>
      <c r="NUE41" s="559"/>
      <c r="NUF41" s="559"/>
      <c r="NUG41" s="560"/>
      <c r="NUH41" s="560"/>
      <c r="NUI41" s="561"/>
      <c r="NUJ41" s="560"/>
      <c r="NUK41" s="767"/>
      <c r="NUL41" s="767"/>
      <c r="NUM41" s="767"/>
      <c r="NUN41" s="767"/>
      <c r="NUO41" s="767"/>
      <c r="NUP41" s="559"/>
      <c r="NUQ41" s="559"/>
      <c r="NUR41" s="560"/>
      <c r="NUS41" s="559"/>
      <c r="NUT41" s="559"/>
      <c r="NUU41" s="559"/>
      <c r="NUV41" s="560"/>
      <c r="NUW41" s="560"/>
      <c r="NUX41" s="561"/>
      <c r="NUY41" s="560"/>
      <c r="NUZ41" s="767"/>
      <c r="NVA41" s="767"/>
      <c r="NVB41" s="767"/>
      <c r="NVC41" s="767"/>
      <c r="NVD41" s="767"/>
      <c r="NVE41" s="559"/>
      <c r="NVF41" s="559"/>
      <c r="NVG41" s="560"/>
      <c r="NVH41" s="559"/>
      <c r="NVI41" s="559"/>
      <c r="NVJ41" s="559"/>
      <c r="NVK41" s="560"/>
      <c r="NVL41" s="560"/>
      <c r="NVM41" s="561"/>
      <c r="NVN41" s="560"/>
      <c r="NVO41" s="767"/>
      <c r="NVP41" s="767"/>
      <c r="NVQ41" s="767"/>
      <c r="NVR41" s="767"/>
      <c r="NVS41" s="767"/>
      <c r="NVT41" s="559"/>
      <c r="NVU41" s="559"/>
      <c r="NVV41" s="560"/>
      <c r="NVW41" s="559"/>
      <c r="NVX41" s="559"/>
      <c r="NVY41" s="559"/>
      <c r="NVZ41" s="560"/>
      <c r="NWA41" s="560"/>
      <c r="NWB41" s="561"/>
      <c r="NWC41" s="560"/>
      <c r="NWD41" s="767"/>
      <c r="NWE41" s="767"/>
      <c r="NWF41" s="767"/>
      <c r="NWG41" s="767"/>
      <c r="NWH41" s="767"/>
      <c r="NWI41" s="559"/>
      <c r="NWJ41" s="559"/>
      <c r="NWK41" s="560"/>
      <c r="NWL41" s="559"/>
      <c r="NWM41" s="559"/>
      <c r="NWN41" s="559"/>
      <c r="NWO41" s="560"/>
      <c r="NWP41" s="560"/>
      <c r="NWQ41" s="561"/>
      <c r="NWR41" s="560"/>
      <c r="NWS41" s="767"/>
      <c r="NWT41" s="767"/>
      <c r="NWU41" s="767"/>
      <c r="NWV41" s="767"/>
      <c r="NWW41" s="767"/>
      <c r="NWX41" s="559"/>
      <c r="NWY41" s="559"/>
      <c r="NWZ41" s="560"/>
      <c r="NXA41" s="559"/>
      <c r="NXB41" s="559"/>
      <c r="NXC41" s="559"/>
      <c r="NXD41" s="560"/>
      <c r="NXE41" s="560"/>
      <c r="NXF41" s="561"/>
      <c r="NXG41" s="560"/>
      <c r="NXH41" s="767"/>
      <c r="NXI41" s="767"/>
      <c r="NXJ41" s="767"/>
      <c r="NXK41" s="767"/>
      <c r="NXL41" s="767"/>
      <c r="NXM41" s="559"/>
      <c r="NXN41" s="559"/>
      <c r="NXO41" s="560"/>
      <c r="NXP41" s="559"/>
      <c r="NXQ41" s="559"/>
      <c r="NXR41" s="559"/>
      <c r="NXS41" s="560"/>
      <c r="NXT41" s="560"/>
      <c r="NXU41" s="561"/>
      <c r="NXV41" s="560"/>
      <c r="NXW41" s="767"/>
      <c r="NXX41" s="767"/>
      <c r="NXY41" s="767"/>
      <c r="NXZ41" s="767"/>
      <c r="NYA41" s="767"/>
      <c r="NYB41" s="559"/>
      <c r="NYC41" s="559"/>
      <c r="NYD41" s="560"/>
      <c r="NYE41" s="559"/>
      <c r="NYF41" s="559"/>
      <c r="NYG41" s="559"/>
      <c r="NYH41" s="560"/>
      <c r="NYI41" s="560"/>
      <c r="NYJ41" s="561"/>
      <c r="NYK41" s="560"/>
      <c r="NYL41" s="767"/>
      <c r="NYM41" s="767"/>
      <c r="NYN41" s="767"/>
      <c r="NYO41" s="767"/>
      <c r="NYP41" s="767"/>
      <c r="NYQ41" s="559"/>
      <c r="NYR41" s="559"/>
      <c r="NYS41" s="560"/>
      <c r="NYT41" s="559"/>
      <c r="NYU41" s="559"/>
      <c r="NYV41" s="559"/>
      <c r="NYW41" s="560"/>
      <c r="NYX41" s="560"/>
      <c r="NYY41" s="561"/>
      <c r="NYZ41" s="560"/>
      <c r="NZA41" s="767"/>
      <c r="NZB41" s="767"/>
      <c r="NZC41" s="767"/>
      <c r="NZD41" s="767"/>
      <c r="NZE41" s="767"/>
      <c r="NZF41" s="559"/>
      <c r="NZG41" s="559"/>
      <c r="NZH41" s="560"/>
      <c r="NZI41" s="559"/>
      <c r="NZJ41" s="559"/>
      <c r="NZK41" s="559"/>
      <c r="NZL41" s="560"/>
      <c r="NZM41" s="560"/>
      <c r="NZN41" s="561"/>
      <c r="NZO41" s="560"/>
      <c r="NZP41" s="767"/>
      <c r="NZQ41" s="767"/>
      <c r="NZR41" s="767"/>
      <c r="NZS41" s="767"/>
      <c r="NZT41" s="767"/>
      <c r="NZU41" s="559"/>
      <c r="NZV41" s="559"/>
      <c r="NZW41" s="560"/>
      <c r="NZX41" s="559"/>
      <c r="NZY41" s="559"/>
      <c r="NZZ41" s="559"/>
      <c r="OAA41" s="560"/>
      <c r="OAB41" s="560"/>
      <c r="OAC41" s="561"/>
      <c r="OAD41" s="560"/>
      <c r="OAE41" s="767"/>
      <c r="OAF41" s="767"/>
      <c r="OAG41" s="767"/>
      <c r="OAH41" s="767"/>
      <c r="OAI41" s="767"/>
      <c r="OAJ41" s="559"/>
      <c r="OAK41" s="559"/>
      <c r="OAL41" s="560"/>
      <c r="OAM41" s="559"/>
      <c r="OAN41" s="559"/>
      <c r="OAO41" s="559"/>
      <c r="OAP41" s="560"/>
      <c r="OAQ41" s="560"/>
      <c r="OAR41" s="561"/>
      <c r="OAS41" s="560"/>
      <c r="OAT41" s="767"/>
      <c r="OAU41" s="767"/>
      <c r="OAV41" s="767"/>
      <c r="OAW41" s="767"/>
      <c r="OAX41" s="767"/>
      <c r="OAY41" s="559"/>
      <c r="OAZ41" s="559"/>
      <c r="OBA41" s="560"/>
      <c r="OBB41" s="559"/>
      <c r="OBC41" s="559"/>
      <c r="OBD41" s="559"/>
      <c r="OBE41" s="560"/>
      <c r="OBF41" s="560"/>
      <c r="OBG41" s="561"/>
      <c r="OBH41" s="560"/>
      <c r="OBI41" s="767"/>
      <c r="OBJ41" s="767"/>
      <c r="OBK41" s="767"/>
      <c r="OBL41" s="767"/>
      <c r="OBM41" s="767"/>
      <c r="OBN41" s="559"/>
      <c r="OBO41" s="559"/>
      <c r="OBP41" s="560"/>
      <c r="OBQ41" s="559"/>
      <c r="OBR41" s="559"/>
      <c r="OBS41" s="559"/>
      <c r="OBT41" s="560"/>
      <c r="OBU41" s="560"/>
      <c r="OBV41" s="561"/>
      <c r="OBW41" s="560"/>
      <c r="OBX41" s="767"/>
      <c r="OBY41" s="767"/>
      <c r="OBZ41" s="767"/>
      <c r="OCA41" s="767"/>
      <c r="OCB41" s="767"/>
      <c r="OCC41" s="559"/>
      <c r="OCD41" s="559"/>
      <c r="OCE41" s="560"/>
      <c r="OCF41" s="559"/>
      <c r="OCG41" s="559"/>
      <c r="OCH41" s="559"/>
      <c r="OCI41" s="560"/>
      <c r="OCJ41" s="560"/>
      <c r="OCK41" s="561"/>
      <c r="OCL41" s="560"/>
      <c r="OCM41" s="767"/>
      <c r="OCN41" s="767"/>
      <c r="OCO41" s="767"/>
      <c r="OCP41" s="767"/>
      <c r="OCQ41" s="767"/>
      <c r="OCR41" s="559"/>
      <c r="OCS41" s="559"/>
      <c r="OCT41" s="560"/>
      <c r="OCU41" s="559"/>
      <c r="OCV41" s="559"/>
      <c r="OCW41" s="559"/>
      <c r="OCX41" s="560"/>
      <c r="OCY41" s="560"/>
      <c r="OCZ41" s="561"/>
      <c r="ODA41" s="560"/>
      <c r="ODB41" s="767"/>
      <c r="ODC41" s="767"/>
      <c r="ODD41" s="767"/>
      <c r="ODE41" s="767"/>
      <c r="ODF41" s="767"/>
      <c r="ODG41" s="559"/>
      <c r="ODH41" s="559"/>
      <c r="ODI41" s="560"/>
      <c r="ODJ41" s="559"/>
      <c r="ODK41" s="559"/>
      <c r="ODL41" s="559"/>
      <c r="ODM41" s="560"/>
      <c r="ODN41" s="560"/>
      <c r="ODO41" s="561"/>
      <c r="ODP41" s="560"/>
      <c r="ODQ41" s="767"/>
      <c r="ODR41" s="767"/>
      <c r="ODS41" s="767"/>
      <c r="ODT41" s="767"/>
      <c r="ODU41" s="767"/>
      <c r="ODV41" s="559"/>
      <c r="ODW41" s="559"/>
      <c r="ODX41" s="560"/>
      <c r="ODY41" s="559"/>
      <c r="ODZ41" s="559"/>
      <c r="OEA41" s="559"/>
      <c r="OEB41" s="560"/>
      <c r="OEC41" s="560"/>
      <c r="OED41" s="561"/>
      <c r="OEE41" s="560"/>
      <c r="OEF41" s="767"/>
      <c r="OEG41" s="767"/>
      <c r="OEH41" s="767"/>
      <c r="OEI41" s="767"/>
      <c r="OEJ41" s="767"/>
      <c r="OEK41" s="559"/>
      <c r="OEL41" s="559"/>
      <c r="OEM41" s="560"/>
      <c r="OEN41" s="559"/>
      <c r="OEO41" s="559"/>
      <c r="OEP41" s="559"/>
      <c r="OEQ41" s="560"/>
      <c r="OER41" s="560"/>
      <c r="OES41" s="561"/>
      <c r="OET41" s="560"/>
      <c r="OEU41" s="767"/>
      <c r="OEV41" s="767"/>
      <c r="OEW41" s="767"/>
      <c r="OEX41" s="767"/>
      <c r="OEY41" s="767"/>
      <c r="OEZ41" s="559"/>
      <c r="OFA41" s="559"/>
      <c r="OFB41" s="560"/>
      <c r="OFC41" s="559"/>
      <c r="OFD41" s="559"/>
      <c r="OFE41" s="559"/>
      <c r="OFF41" s="560"/>
      <c r="OFG41" s="560"/>
      <c r="OFH41" s="561"/>
      <c r="OFI41" s="560"/>
      <c r="OFJ41" s="767"/>
      <c r="OFK41" s="767"/>
      <c r="OFL41" s="767"/>
      <c r="OFM41" s="767"/>
      <c r="OFN41" s="767"/>
      <c r="OFO41" s="559"/>
      <c r="OFP41" s="559"/>
      <c r="OFQ41" s="560"/>
      <c r="OFR41" s="559"/>
      <c r="OFS41" s="559"/>
      <c r="OFT41" s="559"/>
      <c r="OFU41" s="560"/>
      <c r="OFV41" s="560"/>
      <c r="OFW41" s="561"/>
      <c r="OFX41" s="560"/>
      <c r="OFY41" s="767"/>
      <c r="OFZ41" s="767"/>
      <c r="OGA41" s="767"/>
      <c r="OGB41" s="767"/>
      <c r="OGC41" s="767"/>
      <c r="OGD41" s="559"/>
      <c r="OGE41" s="559"/>
      <c r="OGF41" s="560"/>
      <c r="OGG41" s="559"/>
      <c r="OGH41" s="559"/>
      <c r="OGI41" s="559"/>
      <c r="OGJ41" s="560"/>
      <c r="OGK41" s="560"/>
      <c r="OGL41" s="561"/>
      <c r="OGM41" s="560"/>
      <c r="OGN41" s="767"/>
      <c r="OGO41" s="767"/>
      <c r="OGP41" s="767"/>
      <c r="OGQ41" s="767"/>
      <c r="OGR41" s="767"/>
      <c r="OGS41" s="559"/>
      <c r="OGT41" s="559"/>
      <c r="OGU41" s="560"/>
      <c r="OGV41" s="559"/>
      <c r="OGW41" s="559"/>
      <c r="OGX41" s="559"/>
      <c r="OGY41" s="560"/>
      <c r="OGZ41" s="560"/>
      <c r="OHA41" s="561"/>
      <c r="OHB41" s="560"/>
      <c r="OHC41" s="767"/>
      <c r="OHD41" s="767"/>
      <c r="OHE41" s="767"/>
      <c r="OHF41" s="767"/>
      <c r="OHG41" s="767"/>
      <c r="OHH41" s="559"/>
      <c r="OHI41" s="559"/>
      <c r="OHJ41" s="560"/>
      <c r="OHK41" s="559"/>
      <c r="OHL41" s="559"/>
      <c r="OHM41" s="559"/>
      <c r="OHN41" s="560"/>
      <c r="OHO41" s="560"/>
      <c r="OHP41" s="561"/>
      <c r="OHQ41" s="560"/>
      <c r="OHR41" s="767"/>
      <c r="OHS41" s="767"/>
      <c r="OHT41" s="767"/>
      <c r="OHU41" s="767"/>
      <c r="OHV41" s="767"/>
      <c r="OHW41" s="559"/>
      <c r="OHX41" s="559"/>
      <c r="OHY41" s="560"/>
      <c r="OHZ41" s="559"/>
      <c r="OIA41" s="559"/>
      <c r="OIB41" s="559"/>
      <c r="OIC41" s="560"/>
      <c r="OID41" s="560"/>
      <c r="OIE41" s="561"/>
      <c r="OIF41" s="560"/>
      <c r="OIG41" s="767"/>
      <c r="OIH41" s="767"/>
      <c r="OII41" s="767"/>
      <c r="OIJ41" s="767"/>
      <c r="OIK41" s="767"/>
      <c r="OIL41" s="559"/>
      <c r="OIM41" s="559"/>
      <c r="OIN41" s="560"/>
      <c r="OIO41" s="559"/>
      <c r="OIP41" s="559"/>
      <c r="OIQ41" s="559"/>
      <c r="OIR41" s="560"/>
      <c r="OIS41" s="560"/>
      <c r="OIT41" s="561"/>
      <c r="OIU41" s="560"/>
      <c r="OIV41" s="767"/>
      <c r="OIW41" s="767"/>
      <c r="OIX41" s="767"/>
      <c r="OIY41" s="767"/>
      <c r="OIZ41" s="767"/>
      <c r="OJA41" s="559"/>
      <c r="OJB41" s="559"/>
      <c r="OJC41" s="560"/>
      <c r="OJD41" s="559"/>
      <c r="OJE41" s="559"/>
      <c r="OJF41" s="559"/>
      <c r="OJG41" s="560"/>
      <c r="OJH41" s="560"/>
      <c r="OJI41" s="561"/>
      <c r="OJJ41" s="560"/>
      <c r="OJK41" s="767"/>
      <c r="OJL41" s="767"/>
      <c r="OJM41" s="767"/>
      <c r="OJN41" s="767"/>
      <c r="OJO41" s="767"/>
      <c r="OJP41" s="559"/>
      <c r="OJQ41" s="559"/>
      <c r="OJR41" s="560"/>
      <c r="OJS41" s="559"/>
      <c r="OJT41" s="559"/>
      <c r="OJU41" s="559"/>
      <c r="OJV41" s="560"/>
      <c r="OJW41" s="560"/>
      <c r="OJX41" s="561"/>
      <c r="OJY41" s="560"/>
      <c r="OJZ41" s="767"/>
      <c r="OKA41" s="767"/>
      <c r="OKB41" s="767"/>
      <c r="OKC41" s="767"/>
      <c r="OKD41" s="767"/>
      <c r="OKE41" s="559"/>
      <c r="OKF41" s="559"/>
      <c r="OKG41" s="560"/>
      <c r="OKH41" s="559"/>
      <c r="OKI41" s="559"/>
      <c r="OKJ41" s="559"/>
      <c r="OKK41" s="560"/>
      <c r="OKL41" s="560"/>
      <c r="OKM41" s="561"/>
      <c r="OKN41" s="560"/>
      <c r="OKO41" s="767"/>
      <c r="OKP41" s="767"/>
      <c r="OKQ41" s="767"/>
      <c r="OKR41" s="767"/>
      <c r="OKS41" s="767"/>
      <c r="OKT41" s="559"/>
      <c r="OKU41" s="559"/>
      <c r="OKV41" s="560"/>
      <c r="OKW41" s="559"/>
      <c r="OKX41" s="559"/>
      <c r="OKY41" s="559"/>
      <c r="OKZ41" s="560"/>
      <c r="OLA41" s="560"/>
      <c r="OLB41" s="561"/>
      <c r="OLC41" s="560"/>
      <c r="OLD41" s="767"/>
      <c r="OLE41" s="767"/>
      <c r="OLF41" s="767"/>
      <c r="OLG41" s="767"/>
      <c r="OLH41" s="767"/>
      <c r="OLI41" s="559"/>
      <c r="OLJ41" s="559"/>
      <c r="OLK41" s="560"/>
      <c r="OLL41" s="559"/>
      <c r="OLM41" s="559"/>
      <c r="OLN41" s="559"/>
      <c r="OLO41" s="560"/>
      <c r="OLP41" s="560"/>
      <c r="OLQ41" s="561"/>
      <c r="OLR41" s="560"/>
      <c r="OLS41" s="767"/>
      <c r="OLT41" s="767"/>
      <c r="OLU41" s="767"/>
      <c r="OLV41" s="767"/>
      <c r="OLW41" s="767"/>
      <c r="OLX41" s="559"/>
      <c r="OLY41" s="559"/>
      <c r="OLZ41" s="560"/>
      <c r="OMA41" s="559"/>
      <c r="OMB41" s="559"/>
      <c r="OMC41" s="559"/>
      <c r="OMD41" s="560"/>
      <c r="OME41" s="560"/>
      <c r="OMF41" s="561"/>
      <c r="OMG41" s="560"/>
      <c r="OMH41" s="767"/>
      <c r="OMI41" s="767"/>
      <c r="OMJ41" s="767"/>
      <c r="OMK41" s="767"/>
      <c r="OML41" s="767"/>
      <c r="OMM41" s="559"/>
      <c r="OMN41" s="559"/>
      <c r="OMO41" s="560"/>
      <c r="OMP41" s="559"/>
      <c r="OMQ41" s="559"/>
      <c r="OMR41" s="559"/>
      <c r="OMS41" s="560"/>
      <c r="OMT41" s="560"/>
      <c r="OMU41" s="561"/>
      <c r="OMV41" s="560"/>
      <c r="OMW41" s="767"/>
      <c r="OMX41" s="767"/>
      <c r="OMY41" s="767"/>
      <c r="OMZ41" s="767"/>
      <c r="ONA41" s="767"/>
      <c r="ONB41" s="559"/>
      <c r="ONC41" s="559"/>
      <c r="OND41" s="560"/>
      <c r="ONE41" s="559"/>
      <c r="ONF41" s="559"/>
      <c r="ONG41" s="559"/>
      <c r="ONH41" s="560"/>
      <c r="ONI41" s="560"/>
      <c r="ONJ41" s="561"/>
      <c r="ONK41" s="560"/>
      <c r="ONL41" s="767"/>
      <c r="ONM41" s="767"/>
      <c r="ONN41" s="767"/>
      <c r="ONO41" s="767"/>
      <c r="ONP41" s="767"/>
      <c r="ONQ41" s="559"/>
      <c r="ONR41" s="559"/>
      <c r="ONS41" s="560"/>
      <c r="ONT41" s="559"/>
      <c r="ONU41" s="559"/>
      <c r="ONV41" s="559"/>
      <c r="ONW41" s="560"/>
      <c r="ONX41" s="560"/>
      <c r="ONY41" s="561"/>
      <c r="ONZ41" s="560"/>
      <c r="OOA41" s="767"/>
      <c r="OOB41" s="767"/>
      <c r="OOC41" s="767"/>
      <c r="OOD41" s="767"/>
      <c r="OOE41" s="767"/>
      <c r="OOF41" s="559"/>
      <c r="OOG41" s="559"/>
      <c r="OOH41" s="560"/>
      <c r="OOI41" s="559"/>
      <c r="OOJ41" s="559"/>
      <c r="OOK41" s="559"/>
      <c r="OOL41" s="560"/>
      <c r="OOM41" s="560"/>
      <c r="OON41" s="561"/>
      <c r="OOO41" s="560"/>
      <c r="OOP41" s="767"/>
      <c r="OOQ41" s="767"/>
      <c r="OOR41" s="767"/>
      <c r="OOS41" s="767"/>
      <c r="OOT41" s="767"/>
      <c r="OOU41" s="559"/>
      <c r="OOV41" s="559"/>
      <c r="OOW41" s="560"/>
      <c r="OOX41" s="559"/>
      <c r="OOY41" s="559"/>
      <c r="OOZ41" s="559"/>
      <c r="OPA41" s="560"/>
      <c r="OPB41" s="560"/>
      <c r="OPC41" s="561"/>
      <c r="OPD41" s="560"/>
      <c r="OPE41" s="767"/>
      <c r="OPF41" s="767"/>
      <c r="OPG41" s="767"/>
      <c r="OPH41" s="767"/>
      <c r="OPI41" s="767"/>
      <c r="OPJ41" s="559"/>
      <c r="OPK41" s="559"/>
      <c r="OPL41" s="560"/>
      <c r="OPM41" s="559"/>
      <c r="OPN41" s="559"/>
      <c r="OPO41" s="559"/>
      <c r="OPP41" s="560"/>
      <c r="OPQ41" s="560"/>
      <c r="OPR41" s="561"/>
      <c r="OPS41" s="560"/>
      <c r="OPT41" s="767"/>
      <c r="OPU41" s="767"/>
      <c r="OPV41" s="767"/>
      <c r="OPW41" s="767"/>
      <c r="OPX41" s="767"/>
      <c r="OPY41" s="559"/>
      <c r="OPZ41" s="559"/>
      <c r="OQA41" s="560"/>
      <c r="OQB41" s="559"/>
      <c r="OQC41" s="559"/>
      <c r="OQD41" s="559"/>
      <c r="OQE41" s="560"/>
      <c r="OQF41" s="560"/>
      <c r="OQG41" s="561"/>
      <c r="OQH41" s="560"/>
      <c r="OQI41" s="767"/>
      <c r="OQJ41" s="767"/>
      <c r="OQK41" s="767"/>
      <c r="OQL41" s="767"/>
      <c r="OQM41" s="767"/>
      <c r="OQN41" s="559"/>
      <c r="OQO41" s="559"/>
      <c r="OQP41" s="560"/>
      <c r="OQQ41" s="559"/>
      <c r="OQR41" s="559"/>
      <c r="OQS41" s="559"/>
      <c r="OQT41" s="560"/>
      <c r="OQU41" s="560"/>
      <c r="OQV41" s="561"/>
      <c r="OQW41" s="560"/>
      <c r="OQX41" s="767"/>
      <c r="OQY41" s="767"/>
      <c r="OQZ41" s="767"/>
      <c r="ORA41" s="767"/>
      <c r="ORB41" s="767"/>
      <c r="ORC41" s="559"/>
      <c r="ORD41" s="559"/>
      <c r="ORE41" s="560"/>
      <c r="ORF41" s="559"/>
      <c r="ORG41" s="559"/>
      <c r="ORH41" s="559"/>
      <c r="ORI41" s="560"/>
      <c r="ORJ41" s="560"/>
      <c r="ORK41" s="561"/>
      <c r="ORL41" s="560"/>
      <c r="ORM41" s="767"/>
      <c r="ORN41" s="767"/>
      <c r="ORO41" s="767"/>
      <c r="ORP41" s="767"/>
      <c r="ORQ41" s="767"/>
      <c r="ORR41" s="559"/>
      <c r="ORS41" s="559"/>
      <c r="ORT41" s="560"/>
      <c r="ORU41" s="559"/>
      <c r="ORV41" s="559"/>
      <c r="ORW41" s="559"/>
      <c r="ORX41" s="560"/>
      <c r="ORY41" s="560"/>
      <c r="ORZ41" s="561"/>
      <c r="OSA41" s="560"/>
      <c r="OSB41" s="767"/>
      <c r="OSC41" s="767"/>
      <c r="OSD41" s="767"/>
      <c r="OSE41" s="767"/>
      <c r="OSF41" s="767"/>
      <c r="OSG41" s="559"/>
      <c r="OSH41" s="559"/>
      <c r="OSI41" s="560"/>
      <c r="OSJ41" s="559"/>
      <c r="OSK41" s="559"/>
      <c r="OSL41" s="559"/>
      <c r="OSM41" s="560"/>
      <c r="OSN41" s="560"/>
      <c r="OSO41" s="561"/>
      <c r="OSP41" s="560"/>
      <c r="OSQ41" s="767"/>
      <c r="OSR41" s="767"/>
      <c r="OSS41" s="767"/>
      <c r="OST41" s="767"/>
      <c r="OSU41" s="767"/>
      <c r="OSV41" s="559"/>
      <c r="OSW41" s="559"/>
      <c r="OSX41" s="560"/>
      <c r="OSY41" s="559"/>
      <c r="OSZ41" s="559"/>
      <c r="OTA41" s="559"/>
      <c r="OTB41" s="560"/>
      <c r="OTC41" s="560"/>
      <c r="OTD41" s="561"/>
      <c r="OTE41" s="560"/>
      <c r="OTF41" s="767"/>
      <c r="OTG41" s="767"/>
      <c r="OTH41" s="767"/>
      <c r="OTI41" s="767"/>
      <c r="OTJ41" s="767"/>
      <c r="OTK41" s="559"/>
      <c r="OTL41" s="559"/>
      <c r="OTM41" s="560"/>
      <c r="OTN41" s="559"/>
      <c r="OTO41" s="559"/>
      <c r="OTP41" s="559"/>
      <c r="OTQ41" s="560"/>
      <c r="OTR41" s="560"/>
      <c r="OTS41" s="561"/>
      <c r="OTT41" s="560"/>
      <c r="OTU41" s="767"/>
      <c r="OTV41" s="767"/>
      <c r="OTW41" s="767"/>
      <c r="OTX41" s="767"/>
      <c r="OTY41" s="767"/>
      <c r="OTZ41" s="559"/>
      <c r="OUA41" s="559"/>
      <c r="OUB41" s="560"/>
      <c r="OUC41" s="559"/>
      <c r="OUD41" s="559"/>
      <c r="OUE41" s="559"/>
      <c r="OUF41" s="560"/>
      <c r="OUG41" s="560"/>
      <c r="OUH41" s="561"/>
      <c r="OUI41" s="560"/>
      <c r="OUJ41" s="767"/>
      <c r="OUK41" s="767"/>
      <c r="OUL41" s="767"/>
      <c r="OUM41" s="767"/>
      <c r="OUN41" s="767"/>
      <c r="OUO41" s="559"/>
      <c r="OUP41" s="559"/>
      <c r="OUQ41" s="560"/>
      <c r="OUR41" s="559"/>
      <c r="OUS41" s="559"/>
      <c r="OUT41" s="559"/>
      <c r="OUU41" s="560"/>
      <c r="OUV41" s="560"/>
      <c r="OUW41" s="561"/>
      <c r="OUX41" s="560"/>
      <c r="OUY41" s="767"/>
      <c r="OUZ41" s="767"/>
      <c r="OVA41" s="767"/>
      <c r="OVB41" s="767"/>
      <c r="OVC41" s="767"/>
      <c r="OVD41" s="559"/>
      <c r="OVE41" s="559"/>
      <c r="OVF41" s="560"/>
      <c r="OVG41" s="559"/>
      <c r="OVH41" s="559"/>
      <c r="OVI41" s="559"/>
      <c r="OVJ41" s="560"/>
      <c r="OVK41" s="560"/>
      <c r="OVL41" s="561"/>
      <c r="OVM41" s="560"/>
      <c r="OVN41" s="767"/>
      <c r="OVO41" s="767"/>
      <c r="OVP41" s="767"/>
      <c r="OVQ41" s="767"/>
      <c r="OVR41" s="767"/>
      <c r="OVS41" s="559"/>
      <c r="OVT41" s="559"/>
      <c r="OVU41" s="560"/>
      <c r="OVV41" s="559"/>
      <c r="OVW41" s="559"/>
      <c r="OVX41" s="559"/>
      <c r="OVY41" s="560"/>
      <c r="OVZ41" s="560"/>
      <c r="OWA41" s="561"/>
      <c r="OWB41" s="560"/>
      <c r="OWC41" s="767"/>
      <c r="OWD41" s="767"/>
      <c r="OWE41" s="767"/>
      <c r="OWF41" s="767"/>
      <c r="OWG41" s="767"/>
      <c r="OWH41" s="559"/>
      <c r="OWI41" s="559"/>
      <c r="OWJ41" s="560"/>
      <c r="OWK41" s="559"/>
      <c r="OWL41" s="559"/>
      <c r="OWM41" s="559"/>
      <c r="OWN41" s="560"/>
      <c r="OWO41" s="560"/>
      <c r="OWP41" s="561"/>
      <c r="OWQ41" s="560"/>
      <c r="OWR41" s="767"/>
      <c r="OWS41" s="767"/>
      <c r="OWT41" s="767"/>
      <c r="OWU41" s="767"/>
      <c r="OWV41" s="767"/>
      <c r="OWW41" s="559"/>
      <c r="OWX41" s="559"/>
      <c r="OWY41" s="560"/>
      <c r="OWZ41" s="559"/>
      <c r="OXA41" s="559"/>
      <c r="OXB41" s="559"/>
      <c r="OXC41" s="560"/>
      <c r="OXD41" s="560"/>
      <c r="OXE41" s="561"/>
      <c r="OXF41" s="560"/>
      <c r="OXG41" s="767"/>
      <c r="OXH41" s="767"/>
      <c r="OXI41" s="767"/>
      <c r="OXJ41" s="767"/>
      <c r="OXK41" s="767"/>
      <c r="OXL41" s="559"/>
      <c r="OXM41" s="559"/>
      <c r="OXN41" s="560"/>
      <c r="OXO41" s="559"/>
      <c r="OXP41" s="559"/>
      <c r="OXQ41" s="559"/>
      <c r="OXR41" s="560"/>
      <c r="OXS41" s="560"/>
      <c r="OXT41" s="561"/>
      <c r="OXU41" s="560"/>
      <c r="OXV41" s="767"/>
      <c r="OXW41" s="767"/>
      <c r="OXX41" s="767"/>
      <c r="OXY41" s="767"/>
      <c r="OXZ41" s="767"/>
      <c r="OYA41" s="559"/>
      <c r="OYB41" s="559"/>
      <c r="OYC41" s="560"/>
      <c r="OYD41" s="559"/>
      <c r="OYE41" s="559"/>
      <c r="OYF41" s="559"/>
      <c r="OYG41" s="560"/>
      <c r="OYH41" s="560"/>
      <c r="OYI41" s="561"/>
      <c r="OYJ41" s="560"/>
      <c r="OYK41" s="767"/>
      <c r="OYL41" s="767"/>
      <c r="OYM41" s="767"/>
      <c r="OYN41" s="767"/>
      <c r="OYO41" s="767"/>
      <c r="OYP41" s="559"/>
      <c r="OYQ41" s="559"/>
      <c r="OYR41" s="560"/>
      <c r="OYS41" s="559"/>
      <c r="OYT41" s="559"/>
      <c r="OYU41" s="559"/>
      <c r="OYV41" s="560"/>
      <c r="OYW41" s="560"/>
      <c r="OYX41" s="561"/>
      <c r="OYY41" s="560"/>
      <c r="OYZ41" s="767"/>
      <c r="OZA41" s="767"/>
      <c r="OZB41" s="767"/>
      <c r="OZC41" s="767"/>
      <c r="OZD41" s="767"/>
      <c r="OZE41" s="559"/>
      <c r="OZF41" s="559"/>
      <c r="OZG41" s="560"/>
      <c r="OZH41" s="559"/>
      <c r="OZI41" s="559"/>
      <c r="OZJ41" s="559"/>
      <c r="OZK41" s="560"/>
      <c r="OZL41" s="560"/>
      <c r="OZM41" s="561"/>
      <c r="OZN41" s="560"/>
      <c r="OZO41" s="767"/>
      <c r="OZP41" s="767"/>
      <c r="OZQ41" s="767"/>
      <c r="OZR41" s="767"/>
      <c r="OZS41" s="767"/>
      <c r="OZT41" s="559"/>
      <c r="OZU41" s="559"/>
      <c r="OZV41" s="560"/>
      <c r="OZW41" s="559"/>
      <c r="OZX41" s="559"/>
      <c r="OZY41" s="559"/>
      <c r="OZZ41" s="560"/>
      <c r="PAA41" s="560"/>
      <c r="PAB41" s="561"/>
      <c r="PAC41" s="560"/>
      <c r="PAD41" s="767"/>
      <c r="PAE41" s="767"/>
      <c r="PAF41" s="767"/>
      <c r="PAG41" s="767"/>
      <c r="PAH41" s="767"/>
      <c r="PAI41" s="559"/>
      <c r="PAJ41" s="559"/>
      <c r="PAK41" s="560"/>
      <c r="PAL41" s="559"/>
      <c r="PAM41" s="559"/>
      <c r="PAN41" s="559"/>
      <c r="PAO41" s="560"/>
      <c r="PAP41" s="560"/>
      <c r="PAQ41" s="561"/>
      <c r="PAR41" s="560"/>
      <c r="PAS41" s="767"/>
      <c r="PAT41" s="767"/>
      <c r="PAU41" s="767"/>
      <c r="PAV41" s="767"/>
      <c r="PAW41" s="767"/>
      <c r="PAX41" s="559"/>
      <c r="PAY41" s="559"/>
      <c r="PAZ41" s="560"/>
      <c r="PBA41" s="559"/>
      <c r="PBB41" s="559"/>
      <c r="PBC41" s="559"/>
      <c r="PBD41" s="560"/>
      <c r="PBE41" s="560"/>
      <c r="PBF41" s="561"/>
      <c r="PBG41" s="560"/>
      <c r="PBH41" s="767"/>
      <c r="PBI41" s="767"/>
      <c r="PBJ41" s="767"/>
      <c r="PBK41" s="767"/>
      <c r="PBL41" s="767"/>
      <c r="PBM41" s="559"/>
      <c r="PBN41" s="559"/>
      <c r="PBO41" s="560"/>
      <c r="PBP41" s="559"/>
      <c r="PBQ41" s="559"/>
      <c r="PBR41" s="559"/>
      <c r="PBS41" s="560"/>
      <c r="PBT41" s="560"/>
      <c r="PBU41" s="561"/>
      <c r="PBV41" s="560"/>
      <c r="PBW41" s="767"/>
      <c r="PBX41" s="767"/>
      <c r="PBY41" s="767"/>
      <c r="PBZ41" s="767"/>
      <c r="PCA41" s="767"/>
      <c r="PCB41" s="559"/>
      <c r="PCC41" s="559"/>
      <c r="PCD41" s="560"/>
      <c r="PCE41" s="559"/>
      <c r="PCF41" s="559"/>
      <c r="PCG41" s="559"/>
      <c r="PCH41" s="560"/>
      <c r="PCI41" s="560"/>
      <c r="PCJ41" s="561"/>
      <c r="PCK41" s="560"/>
      <c r="PCL41" s="767"/>
      <c r="PCM41" s="767"/>
      <c r="PCN41" s="767"/>
      <c r="PCO41" s="767"/>
      <c r="PCP41" s="767"/>
      <c r="PCQ41" s="559"/>
      <c r="PCR41" s="559"/>
      <c r="PCS41" s="560"/>
      <c r="PCT41" s="559"/>
      <c r="PCU41" s="559"/>
      <c r="PCV41" s="559"/>
      <c r="PCW41" s="560"/>
      <c r="PCX41" s="560"/>
      <c r="PCY41" s="561"/>
      <c r="PCZ41" s="560"/>
      <c r="PDA41" s="767"/>
      <c r="PDB41" s="767"/>
      <c r="PDC41" s="767"/>
      <c r="PDD41" s="767"/>
      <c r="PDE41" s="767"/>
      <c r="PDF41" s="559"/>
      <c r="PDG41" s="559"/>
      <c r="PDH41" s="560"/>
      <c r="PDI41" s="559"/>
      <c r="PDJ41" s="559"/>
      <c r="PDK41" s="559"/>
      <c r="PDL41" s="560"/>
      <c r="PDM41" s="560"/>
      <c r="PDN41" s="561"/>
      <c r="PDO41" s="560"/>
      <c r="PDP41" s="767"/>
      <c r="PDQ41" s="767"/>
      <c r="PDR41" s="767"/>
      <c r="PDS41" s="767"/>
      <c r="PDT41" s="767"/>
      <c r="PDU41" s="559"/>
      <c r="PDV41" s="559"/>
      <c r="PDW41" s="560"/>
      <c r="PDX41" s="559"/>
      <c r="PDY41" s="559"/>
      <c r="PDZ41" s="559"/>
      <c r="PEA41" s="560"/>
      <c r="PEB41" s="560"/>
      <c r="PEC41" s="561"/>
      <c r="PED41" s="560"/>
      <c r="PEE41" s="767"/>
      <c r="PEF41" s="767"/>
      <c r="PEG41" s="767"/>
      <c r="PEH41" s="767"/>
      <c r="PEI41" s="767"/>
      <c r="PEJ41" s="559"/>
      <c r="PEK41" s="559"/>
      <c r="PEL41" s="560"/>
      <c r="PEM41" s="559"/>
      <c r="PEN41" s="559"/>
      <c r="PEO41" s="559"/>
      <c r="PEP41" s="560"/>
      <c r="PEQ41" s="560"/>
      <c r="PER41" s="561"/>
      <c r="PES41" s="560"/>
      <c r="PET41" s="767"/>
      <c r="PEU41" s="767"/>
      <c r="PEV41" s="767"/>
      <c r="PEW41" s="767"/>
      <c r="PEX41" s="767"/>
      <c r="PEY41" s="559"/>
      <c r="PEZ41" s="559"/>
      <c r="PFA41" s="560"/>
      <c r="PFB41" s="559"/>
      <c r="PFC41" s="559"/>
      <c r="PFD41" s="559"/>
      <c r="PFE41" s="560"/>
      <c r="PFF41" s="560"/>
      <c r="PFG41" s="561"/>
      <c r="PFH41" s="560"/>
      <c r="PFI41" s="767"/>
      <c r="PFJ41" s="767"/>
      <c r="PFK41" s="767"/>
      <c r="PFL41" s="767"/>
      <c r="PFM41" s="767"/>
      <c r="PFN41" s="559"/>
      <c r="PFO41" s="559"/>
      <c r="PFP41" s="560"/>
      <c r="PFQ41" s="559"/>
      <c r="PFR41" s="559"/>
      <c r="PFS41" s="559"/>
      <c r="PFT41" s="560"/>
      <c r="PFU41" s="560"/>
      <c r="PFV41" s="561"/>
      <c r="PFW41" s="560"/>
      <c r="PFX41" s="767"/>
      <c r="PFY41" s="767"/>
      <c r="PFZ41" s="767"/>
      <c r="PGA41" s="767"/>
      <c r="PGB41" s="767"/>
      <c r="PGC41" s="559"/>
      <c r="PGD41" s="559"/>
      <c r="PGE41" s="560"/>
      <c r="PGF41" s="559"/>
      <c r="PGG41" s="559"/>
      <c r="PGH41" s="559"/>
      <c r="PGI41" s="560"/>
      <c r="PGJ41" s="560"/>
      <c r="PGK41" s="561"/>
      <c r="PGL41" s="560"/>
      <c r="PGM41" s="767"/>
      <c r="PGN41" s="767"/>
      <c r="PGO41" s="767"/>
      <c r="PGP41" s="767"/>
      <c r="PGQ41" s="767"/>
      <c r="PGR41" s="559"/>
      <c r="PGS41" s="559"/>
      <c r="PGT41" s="560"/>
      <c r="PGU41" s="559"/>
      <c r="PGV41" s="559"/>
      <c r="PGW41" s="559"/>
      <c r="PGX41" s="560"/>
      <c r="PGY41" s="560"/>
      <c r="PGZ41" s="561"/>
      <c r="PHA41" s="560"/>
      <c r="PHB41" s="767"/>
      <c r="PHC41" s="767"/>
      <c r="PHD41" s="767"/>
      <c r="PHE41" s="767"/>
      <c r="PHF41" s="767"/>
      <c r="PHG41" s="559"/>
      <c r="PHH41" s="559"/>
      <c r="PHI41" s="560"/>
      <c r="PHJ41" s="559"/>
      <c r="PHK41" s="559"/>
      <c r="PHL41" s="559"/>
      <c r="PHM41" s="560"/>
      <c r="PHN41" s="560"/>
      <c r="PHO41" s="561"/>
      <c r="PHP41" s="560"/>
      <c r="PHQ41" s="767"/>
      <c r="PHR41" s="767"/>
      <c r="PHS41" s="767"/>
      <c r="PHT41" s="767"/>
      <c r="PHU41" s="767"/>
      <c r="PHV41" s="559"/>
      <c r="PHW41" s="559"/>
      <c r="PHX41" s="560"/>
      <c r="PHY41" s="559"/>
      <c r="PHZ41" s="559"/>
      <c r="PIA41" s="559"/>
      <c r="PIB41" s="560"/>
      <c r="PIC41" s="560"/>
      <c r="PID41" s="561"/>
      <c r="PIE41" s="560"/>
      <c r="PIF41" s="767"/>
      <c r="PIG41" s="767"/>
      <c r="PIH41" s="767"/>
      <c r="PII41" s="767"/>
      <c r="PIJ41" s="767"/>
      <c r="PIK41" s="559"/>
      <c r="PIL41" s="559"/>
      <c r="PIM41" s="560"/>
      <c r="PIN41" s="559"/>
      <c r="PIO41" s="559"/>
      <c r="PIP41" s="559"/>
      <c r="PIQ41" s="560"/>
      <c r="PIR41" s="560"/>
      <c r="PIS41" s="561"/>
      <c r="PIT41" s="560"/>
      <c r="PIU41" s="767"/>
      <c r="PIV41" s="767"/>
      <c r="PIW41" s="767"/>
      <c r="PIX41" s="767"/>
      <c r="PIY41" s="767"/>
      <c r="PIZ41" s="559"/>
      <c r="PJA41" s="559"/>
      <c r="PJB41" s="560"/>
      <c r="PJC41" s="559"/>
      <c r="PJD41" s="559"/>
      <c r="PJE41" s="559"/>
      <c r="PJF41" s="560"/>
      <c r="PJG41" s="560"/>
      <c r="PJH41" s="561"/>
      <c r="PJI41" s="560"/>
      <c r="PJJ41" s="767"/>
      <c r="PJK41" s="767"/>
      <c r="PJL41" s="767"/>
      <c r="PJM41" s="767"/>
      <c r="PJN41" s="767"/>
      <c r="PJO41" s="559"/>
      <c r="PJP41" s="559"/>
      <c r="PJQ41" s="560"/>
      <c r="PJR41" s="559"/>
      <c r="PJS41" s="559"/>
      <c r="PJT41" s="559"/>
      <c r="PJU41" s="560"/>
      <c r="PJV41" s="560"/>
      <c r="PJW41" s="561"/>
      <c r="PJX41" s="560"/>
      <c r="PJY41" s="767"/>
      <c r="PJZ41" s="767"/>
      <c r="PKA41" s="767"/>
      <c r="PKB41" s="767"/>
      <c r="PKC41" s="767"/>
      <c r="PKD41" s="559"/>
      <c r="PKE41" s="559"/>
      <c r="PKF41" s="560"/>
      <c r="PKG41" s="559"/>
      <c r="PKH41" s="559"/>
      <c r="PKI41" s="559"/>
      <c r="PKJ41" s="560"/>
      <c r="PKK41" s="560"/>
      <c r="PKL41" s="561"/>
      <c r="PKM41" s="560"/>
      <c r="PKN41" s="767"/>
      <c r="PKO41" s="767"/>
      <c r="PKP41" s="767"/>
      <c r="PKQ41" s="767"/>
      <c r="PKR41" s="767"/>
      <c r="PKS41" s="559"/>
      <c r="PKT41" s="559"/>
      <c r="PKU41" s="560"/>
      <c r="PKV41" s="559"/>
      <c r="PKW41" s="559"/>
      <c r="PKX41" s="559"/>
      <c r="PKY41" s="560"/>
      <c r="PKZ41" s="560"/>
      <c r="PLA41" s="561"/>
      <c r="PLB41" s="560"/>
      <c r="PLC41" s="767"/>
      <c r="PLD41" s="767"/>
      <c r="PLE41" s="767"/>
      <c r="PLF41" s="767"/>
      <c r="PLG41" s="767"/>
      <c r="PLH41" s="559"/>
      <c r="PLI41" s="559"/>
      <c r="PLJ41" s="560"/>
      <c r="PLK41" s="559"/>
      <c r="PLL41" s="559"/>
      <c r="PLM41" s="559"/>
      <c r="PLN41" s="560"/>
      <c r="PLO41" s="560"/>
      <c r="PLP41" s="561"/>
      <c r="PLQ41" s="560"/>
      <c r="PLR41" s="767"/>
      <c r="PLS41" s="767"/>
      <c r="PLT41" s="767"/>
      <c r="PLU41" s="767"/>
      <c r="PLV41" s="767"/>
      <c r="PLW41" s="559"/>
      <c r="PLX41" s="559"/>
      <c r="PLY41" s="560"/>
      <c r="PLZ41" s="559"/>
      <c r="PMA41" s="559"/>
      <c r="PMB41" s="559"/>
      <c r="PMC41" s="560"/>
      <c r="PMD41" s="560"/>
      <c r="PME41" s="561"/>
      <c r="PMF41" s="560"/>
      <c r="PMG41" s="767"/>
      <c r="PMH41" s="767"/>
      <c r="PMI41" s="767"/>
      <c r="PMJ41" s="767"/>
      <c r="PMK41" s="767"/>
      <c r="PML41" s="559"/>
      <c r="PMM41" s="559"/>
      <c r="PMN41" s="560"/>
      <c r="PMO41" s="559"/>
      <c r="PMP41" s="559"/>
      <c r="PMQ41" s="559"/>
      <c r="PMR41" s="560"/>
      <c r="PMS41" s="560"/>
      <c r="PMT41" s="561"/>
      <c r="PMU41" s="560"/>
      <c r="PMV41" s="767"/>
      <c r="PMW41" s="767"/>
      <c r="PMX41" s="767"/>
      <c r="PMY41" s="767"/>
      <c r="PMZ41" s="767"/>
      <c r="PNA41" s="559"/>
      <c r="PNB41" s="559"/>
      <c r="PNC41" s="560"/>
      <c r="PND41" s="559"/>
      <c r="PNE41" s="559"/>
      <c r="PNF41" s="559"/>
      <c r="PNG41" s="560"/>
      <c r="PNH41" s="560"/>
      <c r="PNI41" s="561"/>
      <c r="PNJ41" s="560"/>
      <c r="PNK41" s="767"/>
      <c r="PNL41" s="767"/>
      <c r="PNM41" s="767"/>
      <c r="PNN41" s="767"/>
      <c r="PNO41" s="767"/>
      <c r="PNP41" s="559"/>
      <c r="PNQ41" s="559"/>
      <c r="PNR41" s="560"/>
      <c r="PNS41" s="559"/>
      <c r="PNT41" s="559"/>
      <c r="PNU41" s="559"/>
      <c r="PNV41" s="560"/>
      <c r="PNW41" s="560"/>
      <c r="PNX41" s="561"/>
      <c r="PNY41" s="560"/>
      <c r="PNZ41" s="767"/>
      <c r="POA41" s="767"/>
      <c r="POB41" s="767"/>
      <c r="POC41" s="767"/>
      <c r="POD41" s="767"/>
      <c r="POE41" s="559"/>
      <c r="POF41" s="559"/>
      <c r="POG41" s="560"/>
      <c r="POH41" s="559"/>
      <c r="POI41" s="559"/>
      <c r="POJ41" s="559"/>
      <c r="POK41" s="560"/>
      <c r="POL41" s="560"/>
      <c r="POM41" s="561"/>
      <c r="PON41" s="560"/>
      <c r="POO41" s="767"/>
      <c r="POP41" s="767"/>
      <c r="POQ41" s="767"/>
      <c r="POR41" s="767"/>
      <c r="POS41" s="767"/>
      <c r="POT41" s="559"/>
      <c r="POU41" s="559"/>
      <c r="POV41" s="560"/>
      <c r="POW41" s="559"/>
      <c r="POX41" s="559"/>
      <c r="POY41" s="559"/>
      <c r="POZ41" s="560"/>
      <c r="PPA41" s="560"/>
      <c r="PPB41" s="561"/>
      <c r="PPC41" s="560"/>
      <c r="PPD41" s="767"/>
      <c r="PPE41" s="767"/>
      <c r="PPF41" s="767"/>
      <c r="PPG41" s="767"/>
      <c r="PPH41" s="767"/>
      <c r="PPI41" s="559"/>
      <c r="PPJ41" s="559"/>
      <c r="PPK41" s="560"/>
      <c r="PPL41" s="559"/>
      <c r="PPM41" s="559"/>
      <c r="PPN41" s="559"/>
      <c r="PPO41" s="560"/>
      <c r="PPP41" s="560"/>
      <c r="PPQ41" s="561"/>
      <c r="PPR41" s="560"/>
      <c r="PPS41" s="767"/>
      <c r="PPT41" s="767"/>
      <c r="PPU41" s="767"/>
      <c r="PPV41" s="767"/>
      <c r="PPW41" s="767"/>
      <c r="PPX41" s="559"/>
      <c r="PPY41" s="559"/>
      <c r="PPZ41" s="560"/>
      <c r="PQA41" s="559"/>
      <c r="PQB41" s="559"/>
      <c r="PQC41" s="559"/>
      <c r="PQD41" s="560"/>
      <c r="PQE41" s="560"/>
      <c r="PQF41" s="561"/>
      <c r="PQG41" s="560"/>
      <c r="PQH41" s="767"/>
      <c r="PQI41" s="767"/>
      <c r="PQJ41" s="767"/>
      <c r="PQK41" s="767"/>
      <c r="PQL41" s="767"/>
      <c r="PQM41" s="559"/>
      <c r="PQN41" s="559"/>
      <c r="PQO41" s="560"/>
      <c r="PQP41" s="559"/>
      <c r="PQQ41" s="559"/>
      <c r="PQR41" s="559"/>
      <c r="PQS41" s="560"/>
      <c r="PQT41" s="560"/>
      <c r="PQU41" s="561"/>
      <c r="PQV41" s="560"/>
      <c r="PQW41" s="767"/>
      <c r="PQX41" s="767"/>
      <c r="PQY41" s="767"/>
      <c r="PQZ41" s="767"/>
      <c r="PRA41" s="767"/>
      <c r="PRB41" s="559"/>
      <c r="PRC41" s="559"/>
      <c r="PRD41" s="560"/>
      <c r="PRE41" s="559"/>
      <c r="PRF41" s="559"/>
      <c r="PRG41" s="559"/>
      <c r="PRH41" s="560"/>
      <c r="PRI41" s="560"/>
      <c r="PRJ41" s="561"/>
      <c r="PRK41" s="560"/>
      <c r="PRL41" s="767"/>
      <c r="PRM41" s="767"/>
      <c r="PRN41" s="767"/>
      <c r="PRO41" s="767"/>
      <c r="PRP41" s="767"/>
      <c r="PRQ41" s="559"/>
      <c r="PRR41" s="559"/>
      <c r="PRS41" s="560"/>
      <c r="PRT41" s="559"/>
      <c r="PRU41" s="559"/>
      <c r="PRV41" s="559"/>
      <c r="PRW41" s="560"/>
      <c r="PRX41" s="560"/>
      <c r="PRY41" s="561"/>
      <c r="PRZ41" s="560"/>
      <c r="PSA41" s="767"/>
      <c r="PSB41" s="767"/>
      <c r="PSC41" s="767"/>
      <c r="PSD41" s="767"/>
      <c r="PSE41" s="767"/>
      <c r="PSF41" s="559"/>
      <c r="PSG41" s="559"/>
      <c r="PSH41" s="560"/>
      <c r="PSI41" s="559"/>
      <c r="PSJ41" s="559"/>
      <c r="PSK41" s="559"/>
      <c r="PSL41" s="560"/>
      <c r="PSM41" s="560"/>
      <c r="PSN41" s="561"/>
      <c r="PSO41" s="560"/>
      <c r="PSP41" s="767"/>
      <c r="PSQ41" s="767"/>
      <c r="PSR41" s="767"/>
      <c r="PSS41" s="767"/>
      <c r="PST41" s="767"/>
      <c r="PSU41" s="559"/>
      <c r="PSV41" s="559"/>
      <c r="PSW41" s="560"/>
      <c r="PSX41" s="559"/>
      <c r="PSY41" s="559"/>
      <c r="PSZ41" s="559"/>
      <c r="PTA41" s="560"/>
      <c r="PTB41" s="560"/>
      <c r="PTC41" s="561"/>
      <c r="PTD41" s="560"/>
      <c r="PTE41" s="767"/>
      <c r="PTF41" s="767"/>
      <c r="PTG41" s="767"/>
      <c r="PTH41" s="767"/>
      <c r="PTI41" s="767"/>
      <c r="PTJ41" s="559"/>
      <c r="PTK41" s="559"/>
      <c r="PTL41" s="560"/>
      <c r="PTM41" s="559"/>
      <c r="PTN41" s="559"/>
      <c r="PTO41" s="559"/>
      <c r="PTP41" s="560"/>
      <c r="PTQ41" s="560"/>
      <c r="PTR41" s="561"/>
      <c r="PTS41" s="560"/>
      <c r="PTT41" s="767"/>
      <c r="PTU41" s="767"/>
      <c r="PTV41" s="767"/>
      <c r="PTW41" s="767"/>
      <c r="PTX41" s="767"/>
      <c r="PTY41" s="559"/>
      <c r="PTZ41" s="559"/>
      <c r="PUA41" s="560"/>
      <c r="PUB41" s="559"/>
      <c r="PUC41" s="559"/>
      <c r="PUD41" s="559"/>
      <c r="PUE41" s="560"/>
      <c r="PUF41" s="560"/>
      <c r="PUG41" s="561"/>
      <c r="PUH41" s="560"/>
      <c r="PUI41" s="767"/>
      <c r="PUJ41" s="767"/>
      <c r="PUK41" s="767"/>
      <c r="PUL41" s="767"/>
      <c r="PUM41" s="767"/>
      <c r="PUN41" s="559"/>
      <c r="PUO41" s="559"/>
      <c r="PUP41" s="560"/>
      <c r="PUQ41" s="559"/>
      <c r="PUR41" s="559"/>
      <c r="PUS41" s="559"/>
      <c r="PUT41" s="560"/>
      <c r="PUU41" s="560"/>
      <c r="PUV41" s="561"/>
      <c r="PUW41" s="560"/>
      <c r="PUX41" s="767"/>
      <c r="PUY41" s="767"/>
      <c r="PUZ41" s="767"/>
      <c r="PVA41" s="767"/>
      <c r="PVB41" s="767"/>
      <c r="PVC41" s="559"/>
      <c r="PVD41" s="559"/>
      <c r="PVE41" s="560"/>
      <c r="PVF41" s="559"/>
      <c r="PVG41" s="559"/>
      <c r="PVH41" s="559"/>
      <c r="PVI41" s="560"/>
      <c r="PVJ41" s="560"/>
      <c r="PVK41" s="561"/>
      <c r="PVL41" s="560"/>
      <c r="PVM41" s="767"/>
      <c r="PVN41" s="767"/>
      <c r="PVO41" s="767"/>
      <c r="PVP41" s="767"/>
      <c r="PVQ41" s="767"/>
      <c r="PVR41" s="559"/>
      <c r="PVS41" s="559"/>
      <c r="PVT41" s="560"/>
      <c r="PVU41" s="559"/>
      <c r="PVV41" s="559"/>
      <c r="PVW41" s="559"/>
      <c r="PVX41" s="560"/>
      <c r="PVY41" s="560"/>
      <c r="PVZ41" s="561"/>
      <c r="PWA41" s="560"/>
      <c r="PWB41" s="767"/>
      <c r="PWC41" s="767"/>
      <c r="PWD41" s="767"/>
      <c r="PWE41" s="767"/>
      <c r="PWF41" s="767"/>
      <c r="PWG41" s="559"/>
      <c r="PWH41" s="559"/>
      <c r="PWI41" s="560"/>
      <c r="PWJ41" s="559"/>
      <c r="PWK41" s="559"/>
      <c r="PWL41" s="559"/>
      <c r="PWM41" s="560"/>
      <c r="PWN41" s="560"/>
      <c r="PWO41" s="561"/>
      <c r="PWP41" s="560"/>
      <c r="PWQ41" s="767"/>
      <c r="PWR41" s="767"/>
      <c r="PWS41" s="767"/>
      <c r="PWT41" s="767"/>
      <c r="PWU41" s="767"/>
      <c r="PWV41" s="559"/>
      <c r="PWW41" s="559"/>
      <c r="PWX41" s="560"/>
      <c r="PWY41" s="559"/>
      <c r="PWZ41" s="559"/>
      <c r="PXA41" s="559"/>
      <c r="PXB41" s="560"/>
      <c r="PXC41" s="560"/>
      <c r="PXD41" s="561"/>
      <c r="PXE41" s="560"/>
      <c r="PXF41" s="767"/>
      <c r="PXG41" s="767"/>
      <c r="PXH41" s="767"/>
      <c r="PXI41" s="767"/>
      <c r="PXJ41" s="767"/>
      <c r="PXK41" s="559"/>
      <c r="PXL41" s="559"/>
      <c r="PXM41" s="560"/>
      <c r="PXN41" s="559"/>
      <c r="PXO41" s="559"/>
      <c r="PXP41" s="559"/>
      <c r="PXQ41" s="560"/>
      <c r="PXR41" s="560"/>
      <c r="PXS41" s="561"/>
      <c r="PXT41" s="560"/>
      <c r="PXU41" s="767"/>
      <c r="PXV41" s="767"/>
      <c r="PXW41" s="767"/>
      <c r="PXX41" s="767"/>
      <c r="PXY41" s="767"/>
      <c r="PXZ41" s="559"/>
      <c r="PYA41" s="559"/>
      <c r="PYB41" s="560"/>
      <c r="PYC41" s="559"/>
      <c r="PYD41" s="559"/>
      <c r="PYE41" s="559"/>
      <c r="PYF41" s="560"/>
      <c r="PYG41" s="560"/>
      <c r="PYH41" s="561"/>
      <c r="PYI41" s="560"/>
      <c r="PYJ41" s="767"/>
      <c r="PYK41" s="767"/>
      <c r="PYL41" s="767"/>
      <c r="PYM41" s="767"/>
      <c r="PYN41" s="767"/>
      <c r="PYO41" s="559"/>
      <c r="PYP41" s="559"/>
      <c r="PYQ41" s="560"/>
      <c r="PYR41" s="559"/>
      <c r="PYS41" s="559"/>
      <c r="PYT41" s="559"/>
      <c r="PYU41" s="560"/>
      <c r="PYV41" s="560"/>
      <c r="PYW41" s="561"/>
      <c r="PYX41" s="560"/>
      <c r="PYY41" s="767"/>
      <c r="PYZ41" s="767"/>
      <c r="PZA41" s="767"/>
      <c r="PZB41" s="767"/>
      <c r="PZC41" s="767"/>
      <c r="PZD41" s="559"/>
      <c r="PZE41" s="559"/>
      <c r="PZF41" s="560"/>
      <c r="PZG41" s="559"/>
      <c r="PZH41" s="559"/>
      <c r="PZI41" s="559"/>
      <c r="PZJ41" s="560"/>
      <c r="PZK41" s="560"/>
      <c r="PZL41" s="561"/>
      <c r="PZM41" s="560"/>
      <c r="PZN41" s="767"/>
      <c r="PZO41" s="767"/>
      <c r="PZP41" s="767"/>
      <c r="PZQ41" s="767"/>
      <c r="PZR41" s="767"/>
      <c r="PZS41" s="559"/>
      <c r="PZT41" s="559"/>
      <c r="PZU41" s="560"/>
      <c r="PZV41" s="559"/>
      <c r="PZW41" s="559"/>
      <c r="PZX41" s="559"/>
      <c r="PZY41" s="560"/>
      <c r="PZZ41" s="560"/>
      <c r="QAA41" s="561"/>
      <c r="QAB41" s="560"/>
      <c r="QAC41" s="767"/>
      <c r="QAD41" s="767"/>
      <c r="QAE41" s="767"/>
      <c r="QAF41" s="767"/>
      <c r="QAG41" s="767"/>
      <c r="QAH41" s="559"/>
      <c r="QAI41" s="559"/>
      <c r="QAJ41" s="560"/>
      <c r="QAK41" s="559"/>
      <c r="QAL41" s="559"/>
      <c r="QAM41" s="559"/>
      <c r="QAN41" s="560"/>
      <c r="QAO41" s="560"/>
      <c r="QAP41" s="561"/>
      <c r="QAQ41" s="560"/>
      <c r="QAR41" s="767"/>
      <c r="QAS41" s="767"/>
      <c r="QAT41" s="767"/>
      <c r="QAU41" s="767"/>
      <c r="QAV41" s="767"/>
      <c r="QAW41" s="559"/>
      <c r="QAX41" s="559"/>
      <c r="QAY41" s="560"/>
      <c r="QAZ41" s="559"/>
      <c r="QBA41" s="559"/>
      <c r="QBB41" s="559"/>
      <c r="QBC41" s="560"/>
      <c r="QBD41" s="560"/>
      <c r="QBE41" s="561"/>
      <c r="QBF41" s="560"/>
      <c r="QBG41" s="767"/>
      <c r="QBH41" s="767"/>
      <c r="QBI41" s="767"/>
      <c r="QBJ41" s="767"/>
      <c r="QBK41" s="767"/>
      <c r="QBL41" s="559"/>
      <c r="QBM41" s="559"/>
      <c r="QBN41" s="560"/>
      <c r="QBO41" s="559"/>
      <c r="QBP41" s="559"/>
      <c r="QBQ41" s="559"/>
      <c r="QBR41" s="560"/>
      <c r="QBS41" s="560"/>
      <c r="QBT41" s="561"/>
      <c r="QBU41" s="560"/>
      <c r="QBV41" s="767"/>
      <c r="QBW41" s="767"/>
      <c r="QBX41" s="767"/>
      <c r="QBY41" s="767"/>
      <c r="QBZ41" s="767"/>
      <c r="QCA41" s="559"/>
      <c r="QCB41" s="559"/>
      <c r="QCC41" s="560"/>
      <c r="QCD41" s="559"/>
      <c r="QCE41" s="559"/>
      <c r="QCF41" s="559"/>
      <c r="QCG41" s="560"/>
      <c r="QCH41" s="560"/>
      <c r="QCI41" s="561"/>
      <c r="QCJ41" s="560"/>
      <c r="QCK41" s="767"/>
      <c r="QCL41" s="767"/>
      <c r="QCM41" s="767"/>
      <c r="QCN41" s="767"/>
      <c r="QCO41" s="767"/>
      <c r="QCP41" s="559"/>
      <c r="QCQ41" s="559"/>
      <c r="QCR41" s="560"/>
      <c r="QCS41" s="559"/>
      <c r="QCT41" s="559"/>
      <c r="QCU41" s="559"/>
      <c r="QCV41" s="560"/>
      <c r="QCW41" s="560"/>
      <c r="QCX41" s="561"/>
      <c r="QCY41" s="560"/>
      <c r="QCZ41" s="767"/>
      <c r="QDA41" s="767"/>
      <c r="QDB41" s="767"/>
      <c r="QDC41" s="767"/>
      <c r="QDD41" s="767"/>
      <c r="QDE41" s="559"/>
      <c r="QDF41" s="559"/>
      <c r="QDG41" s="560"/>
      <c r="QDH41" s="559"/>
      <c r="QDI41" s="559"/>
      <c r="QDJ41" s="559"/>
      <c r="QDK41" s="560"/>
      <c r="QDL41" s="560"/>
      <c r="QDM41" s="561"/>
      <c r="QDN41" s="560"/>
      <c r="QDO41" s="767"/>
      <c r="QDP41" s="767"/>
      <c r="QDQ41" s="767"/>
      <c r="QDR41" s="767"/>
      <c r="QDS41" s="767"/>
      <c r="QDT41" s="559"/>
      <c r="QDU41" s="559"/>
      <c r="QDV41" s="560"/>
      <c r="QDW41" s="559"/>
      <c r="QDX41" s="559"/>
      <c r="QDY41" s="559"/>
      <c r="QDZ41" s="560"/>
      <c r="QEA41" s="560"/>
      <c r="QEB41" s="561"/>
      <c r="QEC41" s="560"/>
      <c r="QED41" s="767"/>
      <c r="QEE41" s="767"/>
      <c r="QEF41" s="767"/>
      <c r="QEG41" s="767"/>
      <c r="QEH41" s="767"/>
      <c r="QEI41" s="559"/>
      <c r="QEJ41" s="559"/>
      <c r="QEK41" s="560"/>
      <c r="QEL41" s="559"/>
      <c r="QEM41" s="559"/>
      <c r="QEN41" s="559"/>
      <c r="QEO41" s="560"/>
      <c r="QEP41" s="560"/>
      <c r="QEQ41" s="561"/>
      <c r="QER41" s="560"/>
      <c r="QES41" s="767"/>
      <c r="QET41" s="767"/>
      <c r="QEU41" s="767"/>
      <c r="QEV41" s="767"/>
      <c r="QEW41" s="767"/>
      <c r="QEX41" s="559"/>
      <c r="QEY41" s="559"/>
      <c r="QEZ41" s="560"/>
      <c r="QFA41" s="559"/>
      <c r="QFB41" s="559"/>
      <c r="QFC41" s="559"/>
      <c r="QFD41" s="560"/>
      <c r="QFE41" s="560"/>
      <c r="QFF41" s="561"/>
      <c r="QFG41" s="560"/>
      <c r="QFH41" s="767"/>
      <c r="QFI41" s="767"/>
      <c r="QFJ41" s="767"/>
      <c r="QFK41" s="767"/>
      <c r="QFL41" s="767"/>
      <c r="QFM41" s="559"/>
      <c r="QFN41" s="559"/>
      <c r="QFO41" s="560"/>
      <c r="QFP41" s="559"/>
      <c r="QFQ41" s="559"/>
      <c r="QFR41" s="559"/>
      <c r="QFS41" s="560"/>
      <c r="QFT41" s="560"/>
      <c r="QFU41" s="561"/>
      <c r="QFV41" s="560"/>
      <c r="QFW41" s="767"/>
      <c r="QFX41" s="767"/>
      <c r="QFY41" s="767"/>
      <c r="QFZ41" s="767"/>
      <c r="QGA41" s="767"/>
      <c r="QGB41" s="559"/>
      <c r="QGC41" s="559"/>
      <c r="QGD41" s="560"/>
      <c r="QGE41" s="559"/>
      <c r="QGF41" s="559"/>
      <c r="QGG41" s="559"/>
      <c r="QGH41" s="560"/>
      <c r="QGI41" s="560"/>
      <c r="QGJ41" s="561"/>
      <c r="QGK41" s="560"/>
      <c r="QGL41" s="767"/>
      <c r="QGM41" s="767"/>
      <c r="QGN41" s="767"/>
      <c r="QGO41" s="767"/>
      <c r="QGP41" s="767"/>
      <c r="QGQ41" s="559"/>
      <c r="QGR41" s="559"/>
      <c r="QGS41" s="560"/>
      <c r="QGT41" s="559"/>
      <c r="QGU41" s="559"/>
      <c r="QGV41" s="559"/>
      <c r="QGW41" s="560"/>
      <c r="QGX41" s="560"/>
      <c r="QGY41" s="561"/>
      <c r="QGZ41" s="560"/>
      <c r="QHA41" s="767"/>
      <c r="QHB41" s="767"/>
      <c r="QHC41" s="767"/>
      <c r="QHD41" s="767"/>
      <c r="QHE41" s="767"/>
      <c r="QHF41" s="559"/>
      <c r="QHG41" s="559"/>
      <c r="QHH41" s="560"/>
      <c r="QHI41" s="559"/>
      <c r="QHJ41" s="559"/>
      <c r="QHK41" s="559"/>
      <c r="QHL41" s="560"/>
      <c r="QHM41" s="560"/>
      <c r="QHN41" s="561"/>
      <c r="QHO41" s="560"/>
      <c r="QHP41" s="767"/>
      <c r="QHQ41" s="767"/>
      <c r="QHR41" s="767"/>
      <c r="QHS41" s="767"/>
      <c r="QHT41" s="767"/>
      <c r="QHU41" s="559"/>
      <c r="QHV41" s="559"/>
      <c r="QHW41" s="560"/>
      <c r="QHX41" s="559"/>
      <c r="QHY41" s="559"/>
      <c r="QHZ41" s="559"/>
      <c r="QIA41" s="560"/>
      <c r="QIB41" s="560"/>
      <c r="QIC41" s="561"/>
      <c r="QID41" s="560"/>
      <c r="QIE41" s="767"/>
      <c r="QIF41" s="767"/>
      <c r="QIG41" s="767"/>
      <c r="QIH41" s="767"/>
      <c r="QII41" s="767"/>
      <c r="QIJ41" s="559"/>
      <c r="QIK41" s="559"/>
      <c r="QIL41" s="560"/>
      <c r="QIM41" s="559"/>
      <c r="QIN41" s="559"/>
      <c r="QIO41" s="559"/>
      <c r="QIP41" s="560"/>
      <c r="QIQ41" s="560"/>
      <c r="QIR41" s="561"/>
      <c r="QIS41" s="560"/>
      <c r="QIT41" s="767"/>
      <c r="QIU41" s="767"/>
      <c r="QIV41" s="767"/>
      <c r="QIW41" s="767"/>
      <c r="QIX41" s="767"/>
      <c r="QIY41" s="559"/>
      <c r="QIZ41" s="559"/>
      <c r="QJA41" s="560"/>
      <c r="QJB41" s="559"/>
      <c r="QJC41" s="559"/>
      <c r="QJD41" s="559"/>
      <c r="QJE41" s="560"/>
      <c r="QJF41" s="560"/>
      <c r="QJG41" s="561"/>
      <c r="QJH41" s="560"/>
      <c r="QJI41" s="767"/>
      <c r="QJJ41" s="767"/>
      <c r="QJK41" s="767"/>
      <c r="QJL41" s="767"/>
      <c r="QJM41" s="767"/>
      <c r="QJN41" s="559"/>
      <c r="QJO41" s="559"/>
      <c r="QJP41" s="560"/>
      <c r="QJQ41" s="559"/>
      <c r="QJR41" s="559"/>
      <c r="QJS41" s="559"/>
      <c r="QJT41" s="560"/>
      <c r="QJU41" s="560"/>
      <c r="QJV41" s="561"/>
      <c r="QJW41" s="560"/>
      <c r="QJX41" s="767"/>
      <c r="QJY41" s="767"/>
      <c r="QJZ41" s="767"/>
      <c r="QKA41" s="767"/>
      <c r="QKB41" s="767"/>
      <c r="QKC41" s="559"/>
      <c r="QKD41" s="559"/>
      <c r="QKE41" s="560"/>
      <c r="QKF41" s="559"/>
      <c r="QKG41" s="559"/>
      <c r="QKH41" s="559"/>
      <c r="QKI41" s="560"/>
      <c r="QKJ41" s="560"/>
      <c r="QKK41" s="561"/>
      <c r="QKL41" s="560"/>
      <c r="QKM41" s="767"/>
      <c r="QKN41" s="767"/>
      <c r="QKO41" s="767"/>
      <c r="QKP41" s="767"/>
      <c r="QKQ41" s="767"/>
      <c r="QKR41" s="559"/>
      <c r="QKS41" s="559"/>
      <c r="QKT41" s="560"/>
      <c r="QKU41" s="559"/>
      <c r="QKV41" s="559"/>
      <c r="QKW41" s="559"/>
      <c r="QKX41" s="560"/>
      <c r="QKY41" s="560"/>
      <c r="QKZ41" s="561"/>
      <c r="QLA41" s="560"/>
      <c r="QLB41" s="767"/>
      <c r="QLC41" s="767"/>
      <c r="QLD41" s="767"/>
      <c r="QLE41" s="767"/>
      <c r="QLF41" s="767"/>
      <c r="QLG41" s="559"/>
      <c r="QLH41" s="559"/>
      <c r="QLI41" s="560"/>
      <c r="QLJ41" s="559"/>
      <c r="QLK41" s="559"/>
      <c r="QLL41" s="559"/>
      <c r="QLM41" s="560"/>
      <c r="QLN41" s="560"/>
      <c r="QLO41" s="561"/>
      <c r="QLP41" s="560"/>
      <c r="QLQ41" s="767"/>
      <c r="QLR41" s="767"/>
      <c r="QLS41" s="767"/>
      <c r="QLT41" s="767"/>
      <c r="QLU41" s="767"/>
      <c r="QLV41" s="559"/>
      <c r="QLW41" s="559"/>
      <c r="QLX41" s="560"/>
      <c r="QLY41" s="559"/>
      <c r="QLZ41" s="559"/>
      <c r="QMA41" s="559"/>
      <c r="QMB41" s="560"/>
      <c r="QMC41" s="560"/>
      <c r="QMD41" s="561"/>
      <c r="QME41" s="560"/>
      <c r="QMF41" s="767"/>
      <c r="QMG41" s="767"/>
      <c r="QMH41" s="767"/>
      <c r="QMI41" s="767"/>
      <c r="QMJ41" s="767"/>
      <c r="QMK41" s="559"/>
      <c r="QML41" s="559"/>
      <c r="QMM41" s="560"/>
      <c r="QMN41" s="559"/>
      <c r="QMO41" s="559"/>
      <c r="QMP41" s="559"/>
      <c r="QMQ41" s="560"/>
      <c r="QMR41" s="560"/>
      <c r="QMS41" s="561"/>
      <c r="QMT41" s="560"/>
      <c r="QMU41" s="767"/>
      <c r="QMV41" s="767"/>
      <c r="QMW41" s="767"/>
      <c r="QMX41" s="767"/>
      <c r="QMY41" s="767"/>
      <c r="QMZ41" s="559"/>
      <c r="QNA41" s="559"/>
      <c r="QNB41" s="560"/>
      <c r="QNC41" s="559"/>
      <c r="QND41" s="559"/>
      <c r="QNE41" s="559"/>
      <c r="QNF41" s="560"/>
      <c r="QNG41" s="560"/>
      <c r="QNH41" s="561"/>
      <c r="QNI41" s="560"/>
      <c r="QNJ41" s="767"/>
      <c r="QNK41" s="767"/>
      <c r="QNL41" s="767"/>
      <c r="QNM41" s="767"/>
      <c r="QNN41" s="767"/>
      <c r="QNO41" s="559"/>
      <c r="QNP41" s="559"/>
      <c r="QNQ41" s="560"/>
      <c r="QNR41" s="559"/>
      <c r="QNS41" s="559"/>
      <c r="QNT41" s="559"/>
      <c r="QNU41" s="560"/>
      <c r="QNV41" s="560"/>
      <c r="QNW41" s="561"/>
      <c r="QNX41" s="560"/>
      <c r="QNY41" s="767"/>
      <c r="QNZ41" s="767"/>
      <c r="QOA41" s="767"/>
      <c r="QOB41" s="767"/>
      <c r="QOC41" s="767"/>
      <c r="QOD41" s="559"/>
      <c r="QOE41" s="559"/>
      <c r="QOF41" s="560"/>
      <c r="QOG41" s="559"/>
      <c r="QOH41" s="559"/>
      <c r="QOI41" s="559"/>
      <c r="QOJ41" s="560"/>
      <c r="QOK41" s="560"/>
      <c r="QOL41" s="561"/>
      <c r="QOM41" s="560"/>
      <c r="QON41" s="767"/>
      <c r="QOO41" s="767"/>
      <c r="QOP41" s="767"/>
      <c r="QOQ41" s="767"/>
      <c r="QOR41" s="767"/>
      <c r="QOS41" s="559"/>
      <c r="QOT41" s="559"/>
      <c r="QOU41" s="560"/>
      <c r="QOV41" s="559"/>
      <c r="QOW41" s="559"/>
      <c r="QOX41" s="559"/>
      <c r="QOY41" s="560"/>
      <c r="QOZ41" s="560"/>
      <c r="QPA41" s="561"/>
      <c r="QPB41" s="560"/>
      <c r="QPC41" s="767"/>
      <c r="QPD41" s="767"/>
      <c r="QPE41" s="767"/>
      <c r="QPF41" s="767"/>
      <c r="QPG41" s="767"/>
      <c r="QPH41" s="559"/>
      <c r="QPI41" s="559"/>
      <c r="QPJ41" s="560"/>
      <c r="QPK41" s="559"/>
      <c r="QPL41" s="559"/>
      <c r="QPM41" s="559"/>
      <c r="QPN41" s="560"/>
      <c r="QPO41" s="560"/>
      <c r="QPP41" s="561"/>
      <c r="QPQ41" s="560"/>
      <c r="QPR41" s="767"/>
      <c r="QPS41" s="767"/>
      <c r="QPT41" s="767"/>
      <c r="QPU41" s="767"/>
      <c r="QPV41" s="767"/>
      <c r="QPW41" s="559"/>
      <c r="QPX41" s="559"/>
      <c r="QPY41" s="560"/>
      <c r="QPZ41" s="559"/>
      <c r="QQA41" s="559"/>
      <c r="QQB41" s="559"/>
      <c r="QQC41" s="560"/>
      <c r="QQD41" s="560"/>
      <c r="QQE41" s="561"/>
      <c r="QQF41" s="560"/>
      <c r="QQG41" s="767"/>
      <c r="QQH41" s="767"/>
      <c r="QQI41" s="767"/>
      <c r="QQJ41" s="767"/>
      <c r="QQK41" s="767"/>
      <c r="QQL41" s="559"/>
      <c r="QQM41" s="559"/>
      <c r="QQN41" s="560"/>
      <c r="QQO41" s="559"/>
      <c r="QQP41" s="559"/>
      <c r="QQQ41" s="559"/>
      <c r="QQR41" s="560"/>
      <c r="QQS41" s="560"/>
      <c r="QQT41" s="561"/>
      <c r="QQU41" s="560"/>
      <c r="QQV41" s="767"/>
      <c r="QQW41" s="767"/>
      <c r="QQX41" s="767"/>
      <c r="QQY41" s="767"/>
      <c r="QQZ41" s="767"/>
      <c r="QRA41" s="559"/>
      <c r="QRB41" s="559"/>
      <c r="QRC41" s="560"/>
      <c r="QRD41" s="559"/>
      <c r="QRE41" s="559"/>
      <c r="QRF41" s="559"/>
      <c r="QRG41" s="560"/>
      <c r="QRH41" s="560"/>
      <c r="QRI41" s="561"/>
      <c r="QRJ41" s="560"/>
      <c r="QRK41" s="767"/>
      <c r="QRL41" s="767"/>
      <c r="QRM41" s="767"/>
      <c r="QRN41" s="767"/>
      <c r="QRO41" s="767"/>
      <c r="QRP41" s="559"/>
      <c r="QRQ41" s="559"/>
      <c r="QRR41" s="560"/>
      <c r="QRS41" s="559"/>
      <c r="QRT41" s="559"/>
      <c r="QRU41" s="559"/>
      <c r="QRV41" s="560"/>
      <c r="QRW41" s="560"/>
      <c r="QRX41" s="561"/>
      <c r="QRY41" s="560"/>
      <c r="QRZ41" s="767"/>
      <c r="QSA41" s="767"/>
      <c r="QSB41" s="767"/>
      <c r="QSC41" s="767"/>
      <c r="QSD41" s="767"/>
      <c r="QSE41" s="559"/>
      <c r="QSF41" s="559"/>
      <c r="QSG41" s="560"/>
      <c r="QSH41" s="559"/>
      <c r="QSI41" s="559"/>
      <c r="QSJ41" s="559"/>
      <c r="QSK41" s="560"/>
      <c r="QSL41" s="560"/>
      <c r="QSM41" s="561"/>
      <c r="QSN41" s="560"/>
      <c r="QSO41" s="767"/>
      <c r="QSP41" s="767"/>
      <c r="QSQ41" s="767"/>
      <c r="QSR41" s="767"/>
      <c r="QSS41" s="767"/>
      <c r="QST41" s="559"/>
      <c r="QSU41" s="559"/>
      <c r="QSV41" s="560"/>
      <c r="QSW41" s="559"/>
      <c r="QSX41" s="559"/>
      <c r="QSY41" s="559"/>
      <c r="QSZ41" s="560"/>
      <c r="QTA41" s="560"/>
      <c r="QTB41" s="561"/>
      <c r="QTC41" s="560"/>
      <c r="QTD41" s="767"/>
      <c r="QTE41" s="767"/>
      <c r="QTF41" s="767"/>
      <c r="QTG41" s="767"/>
      <c r="QTH41" s="767"/>
      <c r="QTI41" s="559"/>
      <c r="QTJ41" s="559"/>
      <c r="QTK41" s="560"/>
      <c r="QTL41" s="559"/>
      <c r="QTM41" s="559"/>
      <c r="QTN41" s="559"/>
      <c r="QTO41" s="560"/>
      <c r="QTP41" s="560"/>
      <c r="QTQ41" s="561"/>
      <c r="QTR41" s="560"/>
      <c r="QTS41" s="767"/>
      <c r="QTT41" s="767"/>
      <c r="QTU41" s="767"/>
      <c r="QTV41" s="767"/>
      <c r="QTW41" s="767"/>
      <c r="QTX41" s="559"/>
      <c r="QTY41" s="559"/>
      <c r="QTZ41" s="560"/>
      <c r="QUA41" s="559"/>
      <c r="QUB41" s="559"/>
      <c r="QUC41" s="559"/>
      <c r="QUD41" s="560"/>
      <c r="QUE41" s="560"/>
      <c r="QUF41" s="561"/>
      <c r="QUG41" s="560"/>
      <c r="QUH41" s="767"/>
      <c r="QUI41" s="767"/>
      <c r="QUJ41" s="767"/>
      <c r="QUK41" s="767"/>
      <c r="QUL41" s="767"/>
      <c r="QUM41" s="559"/>
      <c r="QUN41" s="559"/>
      <c r="QUO41" s="560"/>
      <c r="QUP41" s="559"/>
      <c r="QUQ41" s="559"/>
      <c r="QUR41" s="559"/>
      <c r="QUS41" s="560"/>
      <c r="QUT41" s="560"/>
      <c r="QUU41" s="561"/>
      <c r="QUV41" s="560"/>
      <c r="QUW41" s="767"/>
      <c r="QUX41" s="767"/>
      <c r="QUY41" s="767"/>
      <c r="QUZ41" s="767"/>
      <c r="QVA41" s="767"/>
      <c r="QVB41" s="559"/>
      <c r="QVC41" s="559"/>
      <c r="QVD41" s="560"/>
      <c r="QVE41" s="559"/>
      <c r="QVF41" s="559"/>
      <c r="QVG41" s="559"/>
      <c r="QVH41" s="560"/>
      <c r="QVI41" s="560"/>
      <c r="QVJ41" s="561"/>
      <c r="QVK41" s="560"/>
      <c r="QVL41" s="767"/>
      <c r="QVM41" s="767"/>
      <c r="QVN41" s="767"/>
      <c r="QVO41" s="767"/>
      <c r="QVP41" s="767"/>
      <c r="QVQ41" s="559"/>
      <c r="QVR41" s="559"/>
      <c r="QVS41" s="560"/>
      <c r="QVT41" s="559"/>
      <c r="QVU41" s="559"/>
      <c r="QVV41" s="559"/>
      <c r="QVW41" s="560"/>
      <c r="QVX41" s="560"/>
      <c r="QVY41" s="561"/>
      <c r="QVZ41" s="560"/>
      <c r="QWA41" s="767"/>
      <c r="QWB41" s="767"/>
      <c r="QWC41" s="767"/>
      <c r="QWD41" s="767"/>
      <c r="QWE41" s="767"/>
      <c r="QWF41" s="559"/>
      <c r="QWG41" s="559"/>
      <c r="QWH41" s="560"/>
      <c r="QWI41" s="559"/>
      <c r="QWJ41" s="559"/>
      <c r="QWK41" s="559"/>
      <c r="QWL41" s="560"/>
      <c r="QWM41" s="560"/>
      <c r="QWN41" s="561"/>
      <c r="QWO41" s="560"/>
      <c r="QWP41" s="767"/>
      <c r="QWQ41" s="767"/>
      <c r="QWR41" s="767"/>
      <c r="QWS41" s="767"/>
      <c r="QWT41" s="767"/>
      <c r="QWU41" s="559"/>
      <c r="QWV41" s="559"/>
      <c r="QWW41" s="560"/>
      <c r="QWX41" s="559"/>
      <c r="QWY41" s="559"/>
      <c r="QWZ41" s="559"/>
      <c r="QXA41" s="560"/>
      <c r="QXB41" s="560"/>
      <c r="QXC41" s="561"/>
      <c r="QXD41" s="560"/>
      <c r="QXE41" s="767"/>
      <c r="QXF41" s="767"/>
      <c r="QXG41" s="767"/>
      <c r="QXH41" s="767"/>
      <c r="QXI41" s="767"/>
      <c r="QXJ41" s="559"/>
      <c r="QXK41" s="559"/>
      <c r="QXL41" s="560"/>
      <c r="QXM41" s="559"/>
      <c r="QXN41" s="559"/>
      <c r="QXO41" s="559"/>
      <c r="QXP41" s="560"/>
      <c r="QXQ41" s="560"/>
      <c r="QXR41" s="561"/>
      <c r="QXS41" s="560"/>
      <c r="QXT41" s="767"/>
      <c r="QXU41" s="767"/>
      <c r="QXV41" s="767"/>
      <c r="QXW41" s="767"/>
      <c r="QXX41" s="767"/>
      <c r="QXY41" s="559"/>
      <c r="QXZ41" s="559"/>
      <c r="QYA41" s="560"/>
      <c r="QYB41" s="559"/>
      <c r="QYC41" s="559"/>
      <c r="QYD41" s="559"/>
      <c r="QYE41" s="560"/>
      <c r="QYF41" s="560"/>
      <c r="QYG41" s="561"/>
      <c r="QYH41" s="560"/>
      <c r="QYI41" s="767"/>
      <c r="QYJ41" s="767"/>
      <c r="QYK41" s="767"/>
      <c r="QYL41" s="767"/>
      <c r="QYM41" s="767"/>
      <c r="QYN41" s="559"/>
      <c r="QYO41" s="559"/>
      <c r="QYP41" s="560"/>
      <c r="QYQ41" s="559"/>
      <c r="QYR41" s="559"/>
      <c r="QYS41" s="559"/>
      <c r="QYT41" s="560"/>
      <c r="QYU41" s="560"/>
      <c r="QYV41" s="561"/>
      <c r="QYW41" s="560"/>
      <c r="QYX41" s="767"/>
      <c r="QYY41" s="767"/>
      <c r="QYZ41" s="767"/>
      <c r="QZA41" s="767"/>
      <c r="QZB41" s="767"/>
      <c r="QZC41" s="559"/>
      <c r="QZD41" s="559"/>
      <c r="QZE41" s="560"/>
      <c r="QZF41" s="559"/>
      <c r="QZG41" s="559"/>
      <c r="QZH41" s="559"/>
      <c r="QZI41" s="560"/>
      <c r="QZJ41" s="560"/>
      <c r="QZK41" s="561"/>
      <c r="QZL41" s="560"/>
      <c r="QZM41" s="767"/>
      <c r="QZN41" s="767"/>
      <c r="QZO41" s="767"/>
      <c r="QZP41" s="767"/>
      <c r="QZQ41" s="767"/>
      <c r="QZR41" s="559"/>
      <c r="QZS41" s="559"/>
      <c r="QZT41" s="560"/>
      <c r="QZU41" s="559"/>
      <c r="QZV41" s="559"/>
      <c r="QZW41" s="559"/>
      <c r="QZX41" s="560"/>
      <c r="QZY41" s="560"/>
      <c r="QZZ41" s="561"/>
      <c r="RAA41" s="560"/>
      <c r="RAB41" s="767"/>
      <c r="RAC41" s="767"/>
      <c r="RAD41" s="767"/>
      <c r="RAE41" s="767"/>
      <c r="RAF41" s="767"/>
      <c r="RAG41" s="559"/>
      <c r="RAH41" s="559"/>
      <c r="RAI41" s="560"/>
      <c r="RAJ41" s="559"/>
      <c r="RAK41" s="559"/>
      <c r="RAL41" s="559"/>
      <c r="RAM41" s="560"/>
      <c r="RAN41" s="560"/>
      <c r="RAO41" s="561"/>
      <c r="RAP41" s="560"/>
      <c r="RAQ41" s="767"/>
      <c r="RAR41" s="767"/>
      <c r="RAS41" s="767"/>
      <c r="RAT41" s="767"/>
      <c r="RAU41" s="767"/>
      <c r="RAV41" s="559"/>
      <c r="RAW41" s="559"/>
      <c r="RAX41" s="560"/>
      <c r="RAY41" s="559"/>
      <c r="RAZ41" s="559"/>
      <c r="RBA41" s="559"/>
      <c r="RBB41" s="560"/>
      <c r="RBC41" s="560"/>
      <c r="RBD41" s="561"/>
      <c r="RBE41" s="560"/>
      <c r="RBF41" s="767"/>
      <c r="RBG41" s="767"/>
      <c r="RBH41" s="767"/>
      <c r="RBI41" s="767"/>
      <c r="RBJ41" s="767"/>
      <c r="RBK41" s="559"/>
      <c r="RBL41" s="559"/>
      <c r="RBM41" s="560"/>
      <c r="RBN41" s="559"/>
      <c r="RBO41" s="559"/>
      <c r="RBP41" s="559"/>
      <c r="RBQ41" s="560"/>
      <c r="RBR41" s="560"/>
      <c r="RBS41" s="561"/>
      <c r="RBT41" s="560"/>
      <c r="RBU41" s="767"/>
      <c r="RBV41" s="767"/>
      <c r="RBW41" s="767"/>
      <c r="RBX41" s="767"/>
      <c r="RBY41" s="767"/>
      <c r="RBZ41" s="559"/>
      <c r="RCA41" s="559"/>
      <c r="RCB41" s="560"/>
      <c r="RCC41" s="559"/>
      <c r="RCD41" s="559"/>
      <c r="RCE41" s="559"/>
      <c r="RCF41" s="560"/>
      <c r="RCG41" s="560"/>
      <c r="RCH41" s="561"/>
      <c r="RCI41" s="560"/>
      <c r="RCJ41" s="767"/>
      <c r="RCK41" s="767"/>
      <c r="RCL41" s="767"/>
      <c r="RCM41" s="767"/>
      <c r="RCN41" s="767"/>
      <c r="RCO41" s="559"/>
      <c r="RCP41" s="559"/>
      <c r="RCQ41" s="560"/>
      <c r="RCR41" s="559"/>
      <c r="RCS41" s="559"/>
      <c r="RCT41" s="559"/>
      <c r="RCU41" s="560"/>
      <c r="RCV41" s="560"/>
      <c r="RCW41" s="561"/>
      <c r="RCX41" s="560"/>
      <c r="RCY41" s="767"/>
      <c r="RCZ41" s="767"/>
      <c r="RDA41" s="767"/>
      <c r="RDB41" s="767"/>
      <c r="RDC41" s="767"/>
      <c r="RDD41" s="559"/>
      <c r="RDE41" s="559"/>
      <c r="RDF41" s="560"/>
      <c r="RDG41" s="559"/>
      <c r="RDH41" s="559"/>
      <c r="RDI41" s="559"/>
      <c r="RDJ41" s="560"/>
      <c r="RDK41" s="560"/>
      <c r="RDL41" s="561"/>
      <c r="RDM41" s="560"/>
      <c r="RDN41" s="767"/>
      <c r="RDO41" s="767"/>
      <c r="RDP41" s="767"/>
      <c r="RDQ41" s="767"/>
      <c r="RDR41" s="767"/>
      <c r="RDS41" s="559"/>
      <c r="RDT41" s="559"/>
      <c r="RDU41" s="560"/>
      <c r="RDV41" s="559"/>
      <c r="RDW41" s="559"/>
      <c r="RDX41" s="559"/>
      <c r="RDY41" s="560"/>
      <c r="RDZ41" s="560"/>
      <c r="REA41" s="561"/>
      <c r="REB41" s="560"/>
      <c r="REC41" s="767"/>
      <c r="RED41" s="767"/>
      <c r="REE41" s="767"/>
      <c r="REF41" s="767"/>
      <c r="REG41" s="767"/>
      <c r="REH41" s="559"/>
      <c r="REI41" s="559"/>
      <c r="REJ41" s="560"/>
      <c r="REK41" s="559"/>
      <c r="REL41" s="559"/>
      <c r="REM41" s="559"/>
      <c r="REN41" s="560"/>
      <c r="REO41" s="560"/>
      <c r="REP41" s="561"/>
      <c r="REQ41" s="560"/>
      <c r="RER41" s="767"/>
      <c r="RES41" s="767"/>
      <c r="RET41" s="767"/>
      <c r="REU41" s="767"/>
      <c r="REV41" s="767"/>
      <c r="REW41" s="559"/>
      <c r="REX41" s="559"/>
      <c r="REY41" s="560"/>
      <c r="REZ41" s="559"/>
      <c r="RFA41" s="559"/>
      <c r="RFB41" s="559"/>
      <c r="RFC41" s="560"/>
      <c r="RFD41" s="560"/>
      <c r="RFE41" s="561"/>
      <c r="RFF41" s="560"/>
      <c r="RFG41" s="767"/>
      <c r="RFH41" s="767"/>
      <c r="RFI41" s="767"/>
      <c r="RFJ41" s="767"/>
      <c r="RFK41" s="767"/>
      <c r="RFL41" s="559"/>
      <c r="RFM41" s="559"/>
      <c r="RFN41" s="560"/>
      <c r="RFO41" s="559"/>
      <c r="RFP41" s="559"/>
      <c r="RFQ41" s="559"/>
      <c r="RFR41" s="560"/>
      <c r="RFS41" s="560"/>
      <c r="RFT41" s="561"/>
      <c r="RFU41" s="560"/>
      <c r="RFV41" s="767"/>
      <c r="RFW41" s="767"/>
      <c r="RFX41" s="767"/>
      <c r="RFY41" s="767"/>
      <c r="RFZ41" s="767"/>
      <c r="RGA41" s="559"/>
      <c r="RGB41" s="559"/>
      <c r="RGC41" s="560"/>
      <c r="RGD41" s="559"/>
      <c r="RGE41" s="559"/>
      <c r="RGF41" s="559"/>
      <c r="RGG41" s="560"/>
      <c r="RGH41" s="560"/>
      <c r="RGI41" s="561"/>
      <c r="RGJ41" s="560"/>
      <c r="RGK41" s="767"/>
      <c r="RGL41" s="767"/>
      <c r="RGM41" s="767"/>
      <c r="RGN41" s="767"/>
      <c r="RGO41" s="767"/>
      <c r="RGP41" s="559"/>
      <c r="RGQ41" s="559"/>
      <c r="RGR41" s="560"/>
      <c r="RGS41" s="559"/>
      <c r="RGT41" s="559"/>
      <c r="RGU41" s="559"/>
      <c r="RGV41" s="560"/>
      <c r="RGW41" s="560"/>
      <c r="RGX41" s="561"/>
      <c r="RGY41" s="560"/>
      <c r="RGZ41" s="767"/>
      <c r="RHA41" s="767"/>
      <c r="RHB41" s="767"/>
      <c r="RHC41" s="767"/>
      <c r="RHD41" s="767"/>
      <c r="RHE41" s="559"/>
      <c r="RHF41" s="559"/>
      <c r="RHG41" s="560"/>
      <c r="RHH41" s="559"/>
      <c r="RHI41" s="559"/>
      <c r="RHJ41" s="559"/>
      <c r="RHK41" s="560"/>
      <c r="RHL41" s="560"/>
      <c r="RHM41" s="561"/>
      <c r="RHN41" s="560"/>
      <c r="RHO41" s="767"/>
      <c r="RHP41" s="767"/>
      <c r="RHQ41" s="767"/>
      <c r="RHR41" s="767"/>
      <c r="RHS41" s="767"/>
      <c r="RHT41" s="559"/>
      <c r="RHU41" s="559"/>
      <c r="RHV41" s="560"/>
      <c r="RHW41" s="559"/>
      <c r="RHX41" s="559"/>
      <c r="RHY41" s="559"/>
      <c r="RHZ41" s="560"/>
      <c r="RIA41" s="560"/>
      <c r="RIB41" s="561"/>
      <c r="RIC41" s="560"/>
      <c r="RID41" s="767"/>
      <c r="RIE41" s="767"/>
      <c r="RIF41" s="767"/>
      <c r="RIG41" s="767"/>
      <c r="RIH41" s="767"/>
      <c r="RII41" s="559"/>
      <c r="RIJ41" s="559"/>
      <c r="RIK41" s="560"/>
      <c r="RIL41" s="559"/>
      <c r="RIM41" s="559"/>
      <c r="RIN41" s="559"/>
      <c r="RIO41" s="560"/>
      <c r="RIP41" s="560"/>
      <c r="RIQ41" s="561"/>
      <c r="RIR41" s="560"/>
      <c r="RIS41" s="767"/>
      <c r="RIT41" s="767"/>
      <c r="RIU41" s="767"/>
      <c r="RIV41" s="767"/>
      <c r="RIW41" s="767"/>
      <c r="RIX41" s="559"/>
      <c r="RIY41" s="559"/>
      <c r="RIZ41" s="560"/>
      <c r="RJA41" s="559"/>
      <c r="RJB41" s="559"/>
      <c r="RJC41" s="559"/>
      <c r="RJD41" s="560"/>
      <c r="RJE41" s="560"/>
      <c r="RJF41" s="561"/>
      <c r="RJG41" s="560"/>
      <c r="RJH41" s="767"/>
      <c r="RJI41" s="767"/>
      <c r="RJJ41" s="767"/>
      <c r="RJK41" s="767"/>
      <c r="RJL41" s="767"/>
      <c r="RJM41" s="559"/>
      <c r="RJN41" s="559"/>
      <c r="RJO41" s="560"/>
      <c r="RJP41" s="559"/>
      <c r="RJQ41" s="559"/>
      <c r="RJR41" s="559"/>
      <c r="RJS41" s="560"/>
      <c r="RJT41" s="560"/>
      <c r="RJU41" s="561"/>
      <c r="RJV41" s="560"/>
      <c r="RJW41" s="767"/>
      <c r="RJX41" s="767"/>
      <c r="RJY41" s="767"/>
      <c r="RJZ41" s="767"/>
      <c r="RKA41" s="767"/>
      <c r="RKB41" s="559"/>
      <c r="RKC41" s="559"/>
      <c r="RKD41" s="560"/>
      <c r="RKE41" s="559"/>
      <c r="RKF41" s="559"/>
      <c r="RKG41" s="559"/>
      <c r="RKH41" s="560"/>
      <c r="RKI41" s="560"/>
      <c r="RKJ41" s="561"/>
      <c r="RKK41" s="560"/>
      <c r="RKL41" s="767"/>
      <c r="RKM41" s="767"/>
      <c r="RKN41" s="767"/>
      <c r="RKO41" s="767"/>
      <c r="RKP41" s="767"/>
      <c r="RKQ41" s="559"/>
      <c r="RKR41" s="559"/>
      <c r="RKS41" s="560"/>
      <c r="RKT41" s="559"/>
      <c r="RKU41" s="559"/>
      <c r="RKV41" s="559"/>
      <c r="RKW41" s="560"/>
      <c r="RKX41" s="560"/>
      <c r="RKY41" s="561"/>
      <c r="RKZ41" s="560"/>
      <c r="RLA41" s="767"/>
      <c r="RLB41" s="767"/>
      <c r="RLC41" s="767"/>
      <c r="RLD41" s="767"/>
      <c r="RLE41" s="767"/>
      <c r="RLF41" s="559"/>
      <c r="RLG41" s="559"/>
      <c r="RLH41" s="560"/>
      <c r="RLI41" s="559"/>
      <c r="RLJ41" s="559"/>
      <c r="RLK41" s="559"/>
      <c r="RLL41" s="560"/>
      <c r="RLM41" s="560"/>
      <c r="RLN41" s="561"/>
      <c r="RLO41" s="560"/>
      <c r="RLP41" s="767"/>
      <c r="RLQ41" s="767"/>
      <c r="RLR41" s="767"/>
      <c r="RLS41" s="767"/>
      <c r="RLT41" s="767"/>
      <c r="RLU41" s="559"/>
      <c r="RLV41" s="559"/>
      <c r="RLW41" s="560"/>
      <c r="RLX41" s="559"/>
      <c r="RLY41" s="559"/>
      <c r="RLZ41" s="559"/>
      <c r="RMA41" s="560"/>
      <c r="RMB41" s="560"/>
      <c r="RMC41" s="561"/>
      <c r="RMD41" s="560"/>
      <c r="RME41" s="767"/>
      <c r="RMF41" s="767"/>
      <c r="RMG41" s="767"/>
      <c r="RMH41" s="767"/>
      <c r="RMI41" s="767"/>
      <c r="RMJ41" s="559"/>
      <c r="RMK41" s="559"/>
      <c r="RML41" s="560"/>
      <c r="RMM41" s="559"/>
      <c r="RMN41" s="559"/>
      <c r="RMO41" s="559"/>
      <c r="RMP41" s="560"/>
      <c r="RMQ41" s="560"/>
      <c r="RMR41" s="561"/>
      <c r="RMS41" s="560"/>
      <c r="RMT41" s="767"/>
      <c r="RMU41" s="767"/>
      <c r="RMV41" s="767"/>
      <c r="RMW41" s="767"/>
      <c r="RMX41" s="767"/>
      <c r="RMY41" s="559"/>
      <c r="RMZ41" s="559"/>
      <c r="RNA41" s="560"/>
      <c r="RNB41" s="559"/>
      <c r="RNC41" s="559"/>
      <c r="RND41" s="559"/>
      <c r="RNE41" s="560"/>
      <c r="RNF41" s="560"/>
      <c r="RNG41" s="561"/>
      <c r="RNH41" s="560"/>
      <c r="RNI41" s="767"/>
      <c r="RNJ41" s="767"/>
      <c r="RNK41" s="767"/>
      <c r="RNL41" s="767"/>
      <c r="RNM41" s="767"/>
      <c r="RNN41" s="559"/>
      <c r="RNO41" s="559"/>
      <c r="RNP41" s="560"/>
      <c r="RNQ41" s="559"/>
      <c r="RNR41" s="559"/>
      <c r="RNS41" s="559"/>
      <c r="RNT41" s="560"/>
      <c r="RNU41" s="560"/>
      <c r="RNV41" s="561"/>
      <c r="RNW41" s="560"/>
      <c r="RNX41" s="767"/>
      <c r="RNY41" s="767"/>
      <c r="RNZ41" s="767"/>
      <c r="ROA41" s="767"/>
      <c r="ROB41" s="767"/>
      <c r="ROC41" s="559"/>
      <c r="ROD41" s="559"/>
      <c r="ROE41" s="560"/>
      <c r="ROF41" s="559"/>
      <c r="ROG41" s="559"/>
      <c r="ROH41" s="559"/>
      <c r="ROI41" s="560"/>
      <c r="ROJ41" s="560"/>
      <c r="ROK41" s="561"/>
      <c r="ROL41" s="560"/>
      <c r="ROM41" s="767"/>
      <c r="RON41" s="767"/>
      <c r="ROO41" s="767"/>
      <c r="ROP41" s="767"/>
      <c r="ROQ41" s="767"/>
      <c r="ROR41" s="559"/>
      <c r="ROS41" s="559"/>
      <c r="ROT41" s="560"/>
      <c r="ROU41" s="559"/>
      <c r="ROV41" s="559"/>
      <c r="ROW41" s="559"/>
      <c r="ROX41" s="560"/>
      <c r="ROY41" s="560"/>
      <c r="ROZ41" s="561"/>
      <c r="RPA41" s="560"/>
      <c r="RPB41" s="767"/>
      <c r="RPC41" s="767"/>
      <c r="RPD41" s="767"/>
      <c r="RPE41" s="767"/>
      <c r="RPF41" s="767"/>
      <c r="RPG41" s="559"/>
      <c r="RPH41" s="559"/>
      <c r="RPI41" s="560"/>
      <c r="RPJ41" s="559"/>
      <c r="RPK41" s="559"/>
      <c r="RPL41" s="559"/>
      <c r="RPM41" s="560"/>
      <c r="RPN41" s="560"/>
      <c r="RPO41" s="561"/>
      <c r="RPP41" s="560"/>
      <c r="RPQ41" s="767"/>
      <c r="RPR41" s="767"/>
      <c r="RPS41" s="767"/>
      <c r="RPT41" s="767"/>
      <c r="RPU41" s="767"/>
      <c r="RPV41" s="559"/>
      <c r="RPW41" s="559"/>
      <c r="RPX41" s="560"/>
      <c r="RPY41" s="559"/>
      <c r="RPZ41" s="559"/>
      <c r="RQA41" s="559"/>
      <c r="RQB41" s="560"/>
      <c r="RQC41" s="560"/>
      <c r="RQD41" s="561"/>
      <c r="RQE41" s="560"/>
      <c r="RQF41" s="767"/>
      <c r="RQG41" s="767"/>
      <c r="RQH41" s="767"/>
      <c r="RQI41" s="767"/>
      <c r="RQJ41" s="767"/>
      <c r="RQK41" s="559"/>
      <c r="RQL41" s="559"/>
      <c r="RQM41" s="560"/>
      <c r="RQN41" s="559"/>
      <c r="RQO41" s="559"/>
      <c r="RQP41" s="559"/>
      <c r="RQQ41" s="560"/>
      <c r="RQR41" s="560"/>
      <c r="RQS41" s="561"/>
      <c r="RQT41" s="560"/>
      <c r="RQU41" s="767"/>
      <c r="RQV41" s="767"/>
      <c r="RQW41" s="767"/>
      <c r="RQX41" s="767"/>
      <c r="RQY41" s="767"/>
      <c r="RQZ41" s="559"/>
      <c r="RRA41" s="559"/>
      <c r="RRB41" s="560"/>
      <c r="RRC41" s="559"/>
      <c r="RRD41" s="559"/>
      <c r="RRE41" s="559"/>
      <c r="RRF41" s="560"/>
      <c r="RRG41" s="560"/>
      <c r="RRH41" s="561"/>
      <c r="RRI41" s="560"/>
      <c r="RRJ41" s="767"/>
      <c r="RRK41" s="767"/>
      <c r="RRL41" s="767"/>
      <c r="RRM41" s="767"/>
      <c r="RRN41" s="767"/>
      <c r="RRO41" s="559"/>
      <c r="RRP41" s="559"/>
      <c r="RRQ41" s="560"/>
      <c r="RRR41" s="559"/>
      <c r="RRS41" s="559"/>
      <c r="RRT41" s="559"/>
      <c r="RRU41" s="560"/>
      <c r="RRV41" s="560"/>
      <c r="RRW41" s="561"/>
      <c r="RRX41" s="560"/>
      <c r="RRY41" s="767"/>
      <c r="RRZ41" s="767"/>
      <c r="RSA41" s="767"/>
      <c r="RSB41" s="767"/>
      <c r="RSC41" s="767"/>
      <c r="RSD41" s="559"/>
      <c r="RSE41" s="559"/>
      <c r="RSF41" s="560"/>
      <c r="RSG41" s="559"/>
      <c r="RSH41" s="559"/>
      <c r="RSI41" s="559"/>
      <c r="RSJ41" s="560"/>
      <c r="RSK41" s="560"/>
      <c r="RSL41" s="561"/>
      <c r="RSM41" s="560"/>
      <c r="RSN41" s="767"/>
      <c r="RSO41" s="767"/>
      <c r="RSP41" s="767"/>
      <c r="RSQ41" s="767"/>
      <c r="RSR41" s="767"/>
      <c r="RSS41" s="559"/>
      <c r="RST41" s="559"/>
      <c r="RSU41" s="560"/>
      <c r="RSV41" s="559"/>
      <c r="RSW41" s="559"/>
      <c r="RSX41" s="559"/>
      <c r="RSY41" s="560"/>
      <c r="RSZ41" s="560"/>
      <c r="RTA41" s="561"/>
      <c r="RTB41" s="560"/>
      <c r="RTC41" s="767"/>
      <c r="RTD41" s="767"/>
      <c r="RTE41" s="767"/>
      <c r="RTF41" s="767"/>
      <c r="RTG41" s="767"/>
      <c r="RTH41" s="559"/>
      <c r="RTI41" s="559"/>
      <c r="RTJ41" s="560"/>
      <c r="RTK41" s="559"/>
      <c r="RTL41" s="559"/>
      <c r="RTM41" s="559"/>
      <c r="RTN41" s="560"/>
      <c r="RTO41" s="560"/>
      <c r="RTP41" s="561"/>
      <c r="RTQ41" s="560"/>
      <c r="RTR41" s="767"/>
      <c r="RTS41" s="767"/>
      <c r="RTT41" s="767"/>
      <c r="RTU41" s="767"/>
      <c r="RTV41" s="767"/>
      <c r="RTW41" s="559"/>
      <c r="RTX41" s="559"/>
      <c r="RTY41" s="560"/>
      <c r="RTZ41" s="559"/>
      <c r="RUA41" s="559"/>
      <c r="RUB41" s="559"/>
      <c r="RUC41" s="560"/>
      <c r="RUD41" s="560"/>
      <c r="RUE41" s="561"/>
      <c r="RUF41" s="560"/>
      <c r="RUG41" s="767"/>
      <c r="RUH41" s="767"/>
      <c r="RUI41" s="767"/>
      <c r="RUJ41" s="767"/>
      <c r="RUK41" s="767"/>
      <c r="RUL41" s="559"/>
      <c r="RUM41" s="559"/>
      <c r="RUN41" s="560"/>
      <c r="RUO41" s="559"/>
      <c r="RUP41" s="559"/>
      <c r="RUQ41" s="559"/>
      <c r="RUR41" s="560"/>
      <c r="RUS41" s="560"/>
      <c r="RUT41" s="561"/>
      <c r="RUU41" s="560"/>
      <c r="RUV41" s="767"/>
      <c r="RUW41" s="767"/>
      <c r="RUX41" s="767"/>
      <c r="RUY41" s="767"/>
      <c r="RUZ41" s="767"/>
      <c r="RVA41" s="559"/>
      <c r="RVB41" s="559"/>
      <c r="RVC41" s="560"/>
      <c r="RVD41" s="559"/>
      <c r="RVE41" s="559"/>
      <c r="RVF41" s="559"/>
      <c r="RVG41" s="560"/>
      <c r="RVH41" s="560"/>
      <c r="RVI41" s="561"/>
      <c r="RVJ41" s="560"/>
      <c r="RVK41" s="767"/>
      <c r="RVL41" s="767"/>
      <c r="RVM41" s="767"/>
      <c r="RVN41" s="767"/>
      <c r="RVO41" s="767"/>
      <c r="RVP41" s="559"/>
      <c r="RVQ41" s="559"/>
      <c r="RVR41" s="560"/>
      <c r="RVS41" s="559"/>
      <c r="RVT41" s="559"/>
      <c r="RVU41" s="559"/>
      <c r="RVV41" s="560"/>
      <c r="RVW41" s="560"/>
      <c r="RVX41" s="561"/>
      <c r="RVY41" s="560"/>
      <c r="RVZ41" s="767"/>
      <c r="RWA41" s="767"/>
      <c r="RWB41" s="767"/>
      <c r="RWC41" s="767"/>
      <c r="RWD41" s="767"/>
      <c r="RWE41" s="559"/>
      <c r="RWF41" s="559"/>
      <c r="RWG41" s="560"/>
      <c r="RWH41" s="559"/>
      <c r="RWI41" s="559"/>
      <c r="RWJ41" s="559"/>
      <c r="RWK41" s="560"/>
      <c r="RWL41" s="560"/>
      <c r="RWM41" s="561"/>
      <c r="RWN41" s="560"/>
      <c r="RWO41" s="767"/>
      <c r="RWP41" s="767"/>
      <c r="RWQ41" s="767"/>
      <c r="RWR41" s="767"/>
      <c r="RWS41" s="767"/>
      <c r="RWT41" s="559"/>
      <c r="RWU41" s="559"/>
      <c r="RWV41" s="560"/>
      <c r="RWW41" s="559"/>
      <c r="RWX41" s="559"/>
      <c r="RWY41" s="559"/>
      <c r="RWZ41" s="560"/>
      <c r="RXA41" s="560"/>
      <c r="RXB41" s="561"/>
      <c r="RXC41" s="560"/>
      <c r="RXD41" s="767"/>
      <c r="RXE41" s="767"/>
      <c r="RXF41" s="767"/>
      <c r="RXG41" s="767"/>
      <c r="RXH41" s="767"/>
      <c r="RXI41" s="559"/>
      <c r="RXJ41" s="559"/>
      <c r="RXK41" s="560"/>
      <c r="RXL41" s="559"/>
      <c r="RXM41" s="559"/>
      <c r="RXN41" s="559"/>
      <c r="RXO41" s="560"/>
      <c r="RXP41" s="560"/>
      <c r="RXQ41" s="561"/>
      <c r="RXR41" s="560"/>
      <c r="RXS41" s="767"/>
      <c r="RXT41" s="767"/>
      <c r="RXU41" s="767"/>
      <c r="RXV41" s="767"/>
      <c r="RXW41" s="767"/>
      <c r="RXX41" s="559"/>
      <c r="RXY41" s="559"/>
      <c r="RXZ41" s="560"/>
      <c r="RYA41" s="559"/>
      <c r="RYB41" s="559"/>
      <c r="RYC41" s="559"/>
      <c r="RYD41" s="560"/>
      <c r="RYE41" s="560"/>
      <c r="RYF41" s="561"/>
      <c r="RYG41" s="560"/>
      <c r="RYH41" s="767"/>
      <c r="RYI41" s="767"/>
      <c r="RYJ41" s="767"/>
      <c r="RYK41" s="767"/>
      <c r="RYL41" s="767"/>
      <c r="RYM41" s="559"/>
      <c r="RYN41" s="559"/>
      <c r="RYO41" s="560"/>
      <c r="RYP41" s="559"/>
      <c r="RYQ41" s="559"/>
      <c r="RYR41" s="559"/>
      <c r="RYS41" s="560"/>
      <c r="RYT41" s="560"/>
      <c r="RYU41" s="561"/>
      <c r="RYV41" s="560"/>
      <c r="RYW41" s="767"/>
      <c r="RYX41" s="767"/>
      <c r="RYY41" s="767"/>
      <c r="RYZ41" s="767"/>
      <c r="RZA41" s="767"/>
      <c r="RZB41" s="559"/>
      <c r="RZC41" s="559"/>
      <c r="RZD41" s="560"/>
      <c r="RZE41" s="559"/>
      <c r="RZF41" s="559"/>
      <c r="RZG41" s="559"/>
      <c r="RZH41" s="560"/>
      <c r="RZI41" s="560"/>
      <c r="RZJ41" s="561"/>
      <c r="RZK41" s="560"/>
      <c r="RZL41" s="767"/>
      <c r="RZM41" s="767"/>
      <c r="RZN41" s="767"/>
      <c r="RZO41" s="767"/>
      <c r="RZP41" s="767"/>
      <c r="RZQ41" s="559"/>
      <c r="RZR41" s="559"/>
      <c r="RZS41" s="560"/>
      <c r="RZT41" s="559"/>
      <c r="RZU41" s="559"/>
      <c r="RZV41" s="559"/>
      <c r="RZW41" s="560"/>
      <c r="RZX41" s="560"/>
      <c r="RZY41" s="561"/>
      <c r="RZZ41" s="560"/>
      <c r="SAA41" s="767"/>
      <c r="SAB41" s="767"/>
      <c r="SAC41" s="767"/>
      <c r="SAD41" s="767"/>
      <c r="SAE41" s="767"/>
      <c r="SAF41" s="559"/>
      <c r="SAG41" s="559"/>
      <c r="SAH41" s="560"/>
      <c r="SAI41" s="559"/>
      <c r="SAJ41" s="559"/>
      <c r="SAK41" s="559"/>
      <c r="SAL41" s="560"/>
      <c r="SAM41" s="560"/>
      <c r="SAN41" s="561"/>
      <c r="SAO41" s="560"/>
      <c r="SAP41" s="767"/>
      <c r="SAQ41" s="767"/>
      <c r="SAR41" s="767"/>
      <c r="SAS41" s="767"/>
      <c r="SAT41" s="767"/>
      <c r="SAU41" s="559"/>
      <c r="SAV41" s="559"/>
      <c r="SAW41" s="560"/>
      <c r="SAX41" s="559"/>
      <c r="SAY41" s="559"/>
      <c r="SAZ41" s="559"/>
      <c r="SBA41" s="560"/>
      <c r="SBB41" s="560"/>
      <c r="SBC41" s="561"/>
      <c r="SBD41" s="560"/>
      <c r="SBE41" s="767"/>
      <c r="SBF41" s="767"/>
      <c r="SBG41" s="767"/>
      <c r="SBH41" s="767"/>
      <c r="SBI41" s="767"/>
      <c r="SBJ41" s="559"/>
      <c r="SBK41" s="559"/>
      <c r="SBL41" s="560"/>
      <c r="SBM41" s="559"/>
      <c r="SBN41" s="559"/>
      <c r="SBO41" s="559"/>
      <c r="SBP41" s="560"/>
      <c r="SBQ41" s="560"/>
      <c r="SBR41" s="561"/>
      <c r="SBS41" s="560"/>
      <c r="SBT41" s="767"/>
      <c r="SBU41" s="767"/>
      <c r="SBV41" s="767"/>
      <c r="SBW41" s="767"/>
      <c r="SBX41" s="767"/>
      <c r="SBY41" s="559"/>
      <c r="SBZ41" s="559"/>
      <c r="SCA41" s="560"/>
      <c r="SCB41" s="559"/>
      <c r="SCC41" s="559"/>
      <c r="SCD41" s="559"/>
      <c r="SCE41" s="560"/>
      <c r="SCF41" s="560"/>
      <c r="SCG41" s="561"/>
      <c r="SCH41" s="560"/>
      <c r="SCI41" s="767"/>
      <c r="SCJ41" s="767"/>
      <c r="SCK41" s="767"/>
      <c r="SCL41" s="767"/>
      <c r="SCM41" s="767"/>
      <c r="SCN41" s="559"/>
      <c r="SCO41" s="559"/>
      <c r="SCP41" s="560"/>
      <c r="SCQ41" s="559"/>
      <c r="SCR41" s="559"/>
      <c r="SCS41" s="559"/>
      <c r="SCT41" s="560"/>
      <c r="SCU41" s="560"/>
      <c r="SCV41" s="561"/>
      <c r="SCW41" s="560"/>
      <c r="SCX41" s="767"/>
      <c r="SCY41" s="767"/>
      <c r="SCZ41" s="767"/>
      <c r="SDA41" s="767"/>
      <c r="SDB41" s="767"/>
      <c r="SDC41" s="559"/>
      <c r="SDD41" s="559"/>
      <c r="SDE41" s="560"/>
      <c r="SDF41" s="559"/>
      <c r="SDG41" s="559"/>
      <c r="SDH41" s="559"/>
      <c r="SDI41" s="560"/>
      <c r="SDJ41" s="560"/>
      <c r="SDK41" s="561"/>
      <c r="SDL41" s="560"/>
      <c r="SDM41" s="767"/>
      <c r="SDN41" s="767"/>
      <c r="SDO41" s="767"/>
      <c r="SDP41" s="767"/>
      <c r="SDQ41" s="767"/>
      <c r="SDR41" s="559"/>
      <c r="SDS41" s="559"/>
      <c r="SDT41" s="560"/>
      <c r="SDU41" s="559"/>
      <c r="SDV41" s="559"/>
      <c r="SDW41" s="559"/>
      <c r="SDX41" s="560"/>
      <c r="SDY41" s="560"/>
      <c r="SDZ41" s="561"/>
      <c r="SEA41" s="560"/>
      <c r="SEB41" s="767"/>
      <c r="SEC41" s="767"/>
      <c r="SED41" s="767"/>
      <c r="SEE41" s="767"/>
      <c r="SEF41" s="767"/>
      <c r="SEG41" s="559"/>
      <c r="SEH41" s="559"/>
      <c r="SEI41" s="560"/>
      <c r="SEJ41" s="559"/>
      <c r="SEK41" s="559"/>
      <c r="SEL41" s="559"/>
      <c r="SEM41" s="560"/>
      <c r="SEN41" s="560"/>
      <c r="SEO41" s="561"/>
      <c r="SEP41" s="560"/>
      <c r="SEQ41" s="767"/>
      <c r="SER41" s="767"/>
      <c r="SES41" s="767"/>
      <c r="SET41" s="767"/>
      <c r="SEU41" s="767"/>
      <c r="SEV41" s="559"/>
      <c r="SEW41" s="559"/>
      <c r="SEX41" s="560"/>
      <c r="SEY41" s="559"/>
      <c r="SEZ41" s="559"/>
      <c r="SFA41" s="559"/>
      <c r="SFB41" s="560"/>
      <c r="SFC41" s="560"/>
      <c r="SFD41" s="561"/>
      <c r="SFE41" s="560"/>
      <c r="SFF41" s="767"/>
      <c r="SFG41" s="767"/>
      <c r="SFH41" s="767"/>
      <c r="SFI41" s="767"/>
      <c r="SFJ41" s="767"/>
      <c r="SFK41" s="559"/>
      <c r="SFL41" s="559"/>
      <c r="SFM41" s="560"/>
      <c r="SFN41" s="559"/>
      <c r="SFO41" s="559"/>
      <c r="SFP41" s="559"/>
      <c r="SFQ41" s="560"/>
      <c r="SFR41" s="560"/>
      <c r="SFS41" s="561"/>
      <c r="SFT41" s="560"/>
      <c r="SFU41" s="767"/>
      <c r="SFV41" s="767"/>
      <c r="SFW41" s="767"/>
      <c r="SFX41" s="767"/>
      <c r="SFY41" s="767"/>
      <c r="SFZ41" s="559"/>
      <c r="SGA41" s="559"/>
      <c r="SGB41" s="560"/>
      <c r="SGC41" s="559"/>
      <c r="SGD41" s="559"/>
      <c r="SGE41" s="559"/>
      <c r="SGF41" s="560"/>
      <c r="SGG41" s="560"/>
      <c r="SGH41" s="561"/>
      <c r="SGI41" s="560"/>
      <c r="SGJ41" s="767"/>
      <c r="SGK41" s="767"/>
      <c r="SGL41" s="767"/>
      <c r="SGM41" s="767"/>
      <c r="SGN41" s="767"/>
      <c r="SGO41" s="559"/>
      <c r="SGP41" s="559"/>
      <c r="SGQ41" s="560"/>
      <c r="SGR41" s="559"/>
      <c r="SGS41" s="559"/>
      <c r="SGT41" s="559"/>
      <c r="SGU41" s="560"/>
      <c r="SGV41" s="560"/>
      <c r="SGW41" s="561"/>
      <c r="SGX41" s="560"/>
      <c r="SGY41" s="767"/>
      <c r="SGZ41" s="767"/>
      <c r="SHA41" s="767"/>
      <c r="SHB41" s="767"/>
      <c r="SHC41" s="767"/>
      <c r="SHD41" s="559"/>
      <c r="SHE41" s="559"/>
      <c r="SHF41" s="560"/>
      <c r="SHG41" s="559"/>
      <c r="SHH41" s="559"/>
      <c r="SHI41" s="559"/>
      <c r="SHJ41" s="560"/>
      <c r="SHK41" s="560"/>
      <c r="SHL41" s="561"/>
      <c r="SHM41" s="560"/>
      <c r="SHN41" s="767"/>
      <c r="SHO41" s="767"/>
      <c r="SHP41" s="767"/>
      <c r="SHQ41" s="767"/>
      <c r="SHR41" s="767"/>
      <c r="SHS41" s="559"/>
      <c r="SHT41" s="559"/>
      <c r="SHU41" s="560"/>
      <c r="SHV41" s="559"/>
      <c r="SHW41" s="559"/>
      <c r="SHX41" s="559"/>
      <c r="SHY41" s="560"/>
      <c r="SHZ41" s="560"/>
      <c r="SIA41" s="561"/>
      <c r="SIB41" s="560"/>
      <c r="SIC41" s="767"/>
      <c r="SID41" s="767"/>
      <c r="SIE41" s="767"/>
      <c r="SIF41" s="767"/>
      <c r="SIG41" s="767"/>
      <c r="SIH41" s="559"/>
      <c r="SII41" s="559"/>
      <c r="SIJ41" s="560"/>
      <c r="SIK41" s="559"/>
      <c r="SIL41" s="559"/>
      <c r="SIM41" s="559"/>
      <c r="SIN41" s="560"/>
      <c r="SIO41" s="560"/>
      <c r="SIP41" s="561"/>
      <c r="SIQ41" s="560"/>
      <c r="SIR41" s="767"/>
      <c r="SIS41" s="767"/>
      <c r="SIT41" s="767"/>
      <c r="SIU41" s="767"/>
      <c r="SIV41" s="767"/>
      <c r="SIW41" s="559"/>
      <c r="SIX41" s="559"/>
      <c r="SIY41" s="560"/>
      <c r="SIZ41" s="559"/>
      <c r="SJA41" s="559"/>
      <c r="SJB41" s="559"/>
      <c r="SJC41" s="560"/>
      <c r="SJD41" s="560"/>
      <c r="SJE41" s="561"/>
      <c r="SJF41" s="560"/>
      <c r="SJG41" s="767"/>
      <c r="SJH41" s="767"/>
      <c r="SJI41" s="767"/>
      <c r="SJJ41" s="767"/>
      <c r="SJK41" s="767"/>
      <c r="SJL41" s="559"/>
      <c r="SJM41" s="559"/>
      <c r="SJN41" s="560"/>
      <c r="SJO41" s="559"/>
      <c r="SJP41" s="559"/>
      <c r="SJQ41" s="559"/>
      <c r="SJR41" s="560"/>
      <c r="SJS41" s="560"/>
      <c r="SJT41" s="561"/>
      <c r="SJU41" s="560"/>
      <c r="SJV41" s="767"/>
      <c r="SJW41" s="767"/>
      <c r="SJX41" s="767"/>
      <c r="SJY41" s="767"/>
      <c r="SJZ41" s="767"/>
      <c r="SKA41" s="559"/>
      <c r="SKB41" s="559"/>
      <c r="SKC41" s="560"/>
      <c r="SKD41" s="559"/>
      <c r="SKE41" s="559"/>
      <c r="SKF41" s="559"/>
      <c r="SKG41" s="560"/>
      <c r="SKH41" s="560"/>
      <c r="SKI41" s="561"/>
      <c r="SKJ41" s="560"/>
      <c r="SKK41" s="767"/>
      <c r="SKL41" s="767"/>
      <c r="SKM41" s="767"/>
      <c r="SKN41" s="767"/>
      <c r="SKO41" s="767"/>
      <c r="SKP41" s="559"/>
      <c r="SKQ41" s="559"/>
      <c r="SKR41" s="560"/>
      <c r="SKS41" s="559"/>
      <c r="SKT41" s="559"/>
      <c r="SKU41" s="559"/>
      <c r="SKV41" s="560"/>
      <c r="SKW41" s="560"/>
      <c r="SKX41" s="561"/>
      <c r="SKY41" s="560"/>
      <c r="SKZ41" s="767"/>
      <c r="SLA41" s="767"/>
      <c r="SLB41" s="767"/>
      <c r="SLC41" s="767"/>
      <c r="SLD41" s="767"/>
      <c r="SLE41" s="559"/>
      <c r="SLF41" s="559"/>
      <c r="SLG41" s="560"/>
      <c r="SLH41" s="559"/>
      <c r="SLI41" s="559"/>
      <c r="SLJ41" s="559"/>
      <c r="SLK41" s="560"/>
      <c r="SLL41" s="560"/>
      <c r="SLM41" s="561"/>
      <c r="SLN41" s="560"/>
      <c r="SLO41" s="767"/>
      <c r="SLP41" s="767"/>
      <c r="SLQ41" s="767"/>
      <c r="SLR41" s="767"/>
      <c r="SLS41" s="767"/>
      <c r="SLT41" s="559"/>
      <c r="SLU41" s="559"/>
      <c r="SLV41" s="560"/>
      <c r="SLW41" s="559"/>
      <c r="SLX41" s="559"/>
      <c r="SLY41" s="559"/>
      <c r="SLZ41" s="560"/>
      <c r="SMA41" s="560"/>
      <c r="SMB41" s="561"/>
      <c r="SMC41" s="560"/>
      <c r="SMD41" s="767"/>
      <c r="SME41" s="767"/>
      <c r="SMF41" s="767"/>
      <c r="SMG41" s="767"/>
      <c r="SMH41" s="767"/>
      <c r="SMI41" s="559"/>
      <c r="SMJ41" s="559"/>
      <c r="SMK41" s="560"/>
      <c r="SML41" s="559"/>
      <c r="SMM41" s="559"/>
      <c r="SMN41" s="559"/>
      <c r="SMO41" s="560"/>
      <c r="SMP41" s="560"/>
      <c r="SMQ41" s="561"/>
      <c r="SMR41" s="560"/>
      <c r="SMS41" s="767"/>
      <c r="SMT41" s="767"/>
      <c r="SMU41" s="767"/>
      <c r="SMV41" s="767"/>
      <c r="SMW41" s="767"/>
      <c r="SMX41" s="559"/>
      <c r="SMY41" s="559"/>
      <c r="SMZ41" s="560"/>
      <c r="SNA41" s="559"/>
      <c r="SNB41" s="559"/>
      <c r="SNC41" s="559"/>
      <c r="SND41" s="560"/>
      <c r="SNE41" s="560"/>
      <c r="SNF41" s="561"/>
      <c r="SNG41" s="560"/>
      <c r="SNH41" s="767"/>
      <c r="SNI41" s="767"/>
      <c r="SNJ41" s="767"/>
      <c r="SNK41" s="767"/>
      <c r="SNL41" s="767"/>
      <c r="SNM41" s="559"/>
      <c r="SNN41" s="559"/>
      <c r="SNO41" s="560"/>
      <c r="SNP41" s="559"/>
      <c r="SNQ41" s="559"/>
      <c r="SNR41" s="559"/>
      <c r="SNS41" s="560"/>
      <c r="SNT41" s="560"/>
      <c r="SNU41" s="561"/>
      <c r="SNV41" s="560"/>
      <c r="SNW41" s="767"/>
      <c r="SNX41" s="767"/>
      <c r="SNY41" s="767"/>
      <c r="SNZ41" s="767"/>
      <c r="SOA41" s="767"/>
      <c r="SOB41" s="559"/>
      <c r="SOC41" s="559"/>
      <c r="SOD41" s="560"/>
      <c r="SOE41" s="559"/>
      <c r="SOF41" s="559"/>
      <c r="SOG41" s="559"/>
      <c r="SOH41" s="560"/>
      <c r="SOI41" s="560"/>
      <c r="SOJ41" s="561"/>
      <c r="SOK41" s="560"/>
      <c r="SOL41" s="767"/>
      <c r="SOM41" s="767"/>
      <c r="SON41" s="767"/>
      <c r="SOO41" s="767"/>
      <c r="SOP41" s="767"/>
      <c r="SOQ41" s="559"/>
      <c r="SOR41" s="559"/>
      <c r="SOS41" s="560"/>
      <c r="SOT41" s="559"/>
      <c r="SOU41" s="559"/>
      <c r="SOV41" s="559"/>
      <c r="SOW41" s="560"/>
      <c r="SOX41" s="560"/>
      <c r="SOY41" s="561"/>
      <c r="SOZ41" s="560"/>
      <c r="SPA41" s="767"/>
      <c r="SPB41" s="767"/>
      <c r="SPC41" s="767"/>
      <c r="SPD41" s="767"/>
      <c r="SPE41" s="767"/>
      <c r="SPF41" s="559"/>
      <c r="SPG41" s="559"/>
      <c r="SPH41" s="560"/>
      <c r="SPI41" s="559"/>
      <c r="SPJ41" s="559"/>
      <c r="SPK41" s="559"/>
      <c r="SPL41" s="560"/>
      <c r="SPM41" s="560"/>
      <c r="SPN41" s="561"/>
      <c r="SPO41" s="560"/>
      <c r="SPP41" s="767"/>
      <c r="SPQ41" s="767"/>
      <c r="SPR41" s="767"/>
      <c r="SPS41" s="767"/>
      <c r="SPT41" s="767"/>
      <c r="SPU41" s="559"/>
      <c r="SPV41" s="559"/>
      <c r="SPW41" s="560"/>
      <c r="SPX41" s="559"/>
      <c r="SPY41" s="559"/>
      <c r="SPZ41" s="559"/>
      <c r="SQA41" s="560"/>
      <c r="SQB41" s="560"/>
      <c r="SQC41" s="561"/>
      <c r="SQD41" s="560"/>
      <c r="SQE41" s="767"/>
      <c r="SQF41" s="767"/>
      <c r="SQG41" s="767"/>
      <c r="SQH41" s="767"/>
      <c r="SQI41" s="767"/>
      <c r="SQJ41" s="559"/>
      <c r="SQK41" s="559"/>
      <c r="SQL41" s="560"/>
      <c r="SQM41" s="559"/>
      <c r="SQN41" s="559"/>
      <c r="SQO41" s="559"/>
      <c r="SQP41" s="560"/>
      <c r="SQQ41" s="560"/>
      <c r="SQR41" s="561"/>
      <c r="SQS41" s="560"/>
      <c r="SQT41" s="767"/>
      <c r="SQU41" s="767"/>
      <c r="SQV41" s="767"/>
      <c r="SQW41" s="767"/>
      <c r="SQX41" s="767"/>
      <c r="SQY41" s="559"/>
      <c r="SQZ41" s="559"/>
      <c r="SRA41" s="560"/>
      <c r="SRB41" s="559"/>
      <c r="SRC41" s="559"/>
      <c r="SRD41" s="559"/>
      <c r="SRE41" s="560"/>
      <c r="SRF41" s="560"/>
      <c r="SRG41" s="561"/>
      <c r="SRH41" s="560"/>
      <c r="SRI41" s="767"/>
      <c r="SRJ41" s="767"/>
      <c r="SRK41" s="767"/>
      <c r="SRL41" s="767"/>
      <c r="SRM41" s="767"/>
      <c r="SRN41" s="559"/>
      <c r="SRO41" s="559"/>
      <c r="SRP41" s="560"/>
      <c r="SRQ41" s="559"/>
      <c r="SRR41" s="559"/>
      <c r="SRS41" s="559"/>
      <c r="SRT41" s="560"/>
      <c r="SRU41" s="560"/>
      <c r="SRV41" s="561"/>
      <c r="SRW41" s="560"/>
      <c r="SRX41" s="767"/>
      <c r="SRY41" s="767"/>
      <c r="SRZ41" s="767"/>
      <c r="SSA41" s="767"/>
      <c r="SSB41" s="767"/>
      <c r="SSC41" s="559"/>
      <c r="SSD41" s="559"/>
      <c r="SSE41" s="560"/>
      <c r="SSF41" s="559"/>
      <c r="SSG41" s="559"/>
      <c r="SSH41" s="559"/>
      <c r="SSI41" s="560"/>
      <c r="SSJ41" s="560"/>
      <c r="SSK41" s="561"/>
      <c r="SSL41" s="560"/>
      <c r="SSM41" s="767"/>
      <c r="SSN41" s="767"/>
      <c r="SSO41" s="767"/>
      <c r="SSP41" s="767"/>
      <c r="SSQ41" s="767"/>
      <c r="SSR41" s="559"/>
      <c r="SSS41" s="559"/>
      <c r="SST41" s="560"/>
      <c r="SSU41" s="559"/>
      <c r="SSV41" s="559"/>
      <c r="SSW41" s="559"/>
      <c r="SSX41" s="560"/>
      <c r="SSY41" s="560"/>
      <c r="SSZ41" s="561"/>
      <c r="STA41" s="560"/>
      <c r="STB41" s="767"/>
      <c r="STC41" s="767"/>
      <c r="STD41" s="767"/>
      <c r="STE41" s="767"/>
      <c r="STF41" s="767"/>
      <c r="STG41" s="559"/>
      <c r="STH41" s="559"/>
      <c r="STI41" s="560"/>
      <c r="STJ41" s="559"/>
      <c r="STK41" s="559"/>
      <c r="STL41" s="559"/>
      <c r="STM41" s="560"/>
      <c r="STN41" s="560"/>
      <c r="STO41" s="561"/>
      <c r="STP41" s="560"/>
      <c r="STQ41" s="767"/>
      <c r="STR41" s="767"/>
      <c r="STS41" s="767"/>
      <c r="STT41" s="767"/>
      <c r="STU41" s="767"/>
      <c r="STV41" s="559"/>
      <c r="STW41" s="559"/>
      <c r="STX41" s="560"/>
      <c r="STY41" s="559"/>
      <c r="STZ41" s="559"/>
      <c r="SUA41" s="559"/>
      <c r="SUB41" s="560"/>
      <c r="SUC41" s="560"/>
      <c r="SUD41" s="561"/>
      <c r="SUE41" s="560"/>
      <c r="SUF41" s="767"/>
      <c r="SUG41" s="767"/>
      <c r="SUH41" s="767"/>
      <c r="SUI41" s="767"/>
      <c r="SUJ41" s="767"/>
      <c r="SUK41" s="559"/>
      <c r="SUL41" s="559"/>
      <c r="SUM41" s="560"/>
      <c r="SUN41" s="559"/>
      <c r="SUO41" s="559"/>
      <c r="SUP41" s="559"/>
      <c r="SUQ41" s="560"/>
      <c r="SUR41" s="560"/>
      <c r="SUS41" s="561"/>
      <c r="SUT41" s="560"/>
      <c r="SUU41" s="767"/>
      <c r="SUV41" s="767"/>
      <c r="SUW41" s="767"/>
      <c r="SUX41" s="767"/>
      <c r="SUY41" s="767"/>
      <c r="SUZ41" s="559"/>
      <c r="SVA41" s="559"/>
      <c r="SVB41" s="560"/>
      <c r="SVC41" s="559"/>
      <c r="SVD41" s="559"/>
      <c r="SVE41" s="559"/>
      <c r="SVF41" s="560"/>
      <c r="SVG41" s="560"/>
      <c r="SVH41" s="561"/>
      <c r="SVI41" s="560"/>
      <c r="SVJ41" s="767"/>
      <c r="SVK41" s="767"/>
      <c r="SVL41" s="767"/>
      <c r="SVM41" s="767"/>
      <c r="SVN41" s="767"/>
      <c r="SVO41" s="559"/>
      <c r="SVP41" s="559"/>
      <c r="SVQ41" s="560"/>
      <c r="SVR41" s="559"/>
      <c r="SVS41" s="559"/>
      <c r="SVT41" s="559"/>
      <c r="SVU41" s="560"/>
      <c r="SVV41" s="560"/>
      <c r="SVW41" s="561"/>
      <c r="SVX41" s="560"/>
      <c r="SVY41" s="767"/>
      <c r="SVZ41" s="767"/>
      <c r="SWA41" s="767"/>
      <c r="SWB41" s="767"/>
      <c r="SWC41" s="767"/>
      <c r="SWD41" s="559"/>
      <c r="SWE41" s="559"/>
      <c r="SWF41" s="560"/>
      <c r="SWG41" s="559"/>
      <c r="SWH41" s="559"/>
      <c r="SWI41" s="559"/>
      <c r="SWJ41" s="560"/>
      <c r="SWK41" s="560"/>
      <c r="SWL41" s="561"/>
      <c r="SWM41" s="560"/>
      <c r="SWN41" s="767"/>
      <c r="SWO41" s="767"/>
      <c r="SWP41" s="767"/>
      <c r="SWQ41" s="767"/>
      <c r="SWR41" s="767"/>
      <c r="SWS41" s="559"/>
      <c r="SWT41" s="559"/>
      <c r="SWU41" s="560"/>
      <c r="SWV41" s="559"/>
      <c r="SWW41" s="559"/>
      <c r="SWX41" s="559"/>
      <c r="SWY41" s="560"/>
      <c r="SWZ41" s="560"/>
      <c r="SXA41" s="561"/>
      <c r="SXB41" s="560"/>
      <c r="SXC41" s="767"/>
      <c r="SXD41" s="767"/>
      <c r="SXE41" s="767"/>
      <c r="SXF41" s="767"/>
      <c r="SXG41" s="767"/>
      <c r="SXH41" s="559"/>
      <c r="SXI41" s="559"/>
      <c r="SXJ41" s="560"/>
      <c r="SXK41" s="559"/>
      <c r="SXL41" s="559"/>
      <c r="SXM41" s="559"/>
      <c r="SXN41" s="560"/>
      <c r="SXO41" s="560"/>
      <c r="SXP41" s="561"/>
      <c r="SXQ41" s="560"/>
      <c r="SXR41" s="767"/>
      <c r="SXS41" s="767"/>
      <c r="SXT41" s="767"/>
      <c r="SXU41" s="767"/>
      <c r="SXV41" s="767"/>
      <c r="SXW41" s="559"/>
      <c r="SXX41" s="559"/>
      <c r="SXY41" s="560"/>
      <c r="SXZ41" s="559"/>
      <c r="SYA41" s="559"/>
      <c r="SYB41" s="559"/>
      <c r="SYC41" s="560"/>
      <c r="SYD41" s="560"/>
      <c r="SYE41" s="561"/>
      <c r="SYF41" s="560"/>
      <c r="SYG41" s="767"/>
      <c r="SYH41" s="767"/>
      <c r="SYI41" s="767"/>
      <c r="SYJ41" s="767"/>
      <c r="SYK41" s="767"/>
      <c r="SYL41" s="559"/>
      <c r="SYM41" s="559"/>
      <c r="SYN41" s="560"/>
      <c r="SYO41" s="559"/>
      <c r="SYP41" s="559"/>
      <c r="SYQ41" s="559"/>
      <c r="SYR41" s="560"/>
      <c r="SYS41" s="560"/>
      <c r="SYT41" s="561"/>
      <c r="SYU41" s="560"/>
      <c r="SYV41" s="767"/>
      <c r="SYW41" s="767"/>
      <c r="SYX41" s="767"/>
      <c r="SYY41" s="767"/>
      <c r="SYZ41" s="767"/>
      <c r="SZA41" s="559"/>
      <c r="SZB41" s="559"/>
      <c r="SZC41" s="560"/>
      <c r="SZD41" s="559"/>
      <c r="SZE41" s="559"/>
      <c r="SZF41" s="559"/>
      <c r="SZG41" s="560"/>
      <c r="SZH41" s="560"/>
      <c r="SZI41" s="561"/>
      <c r="SZJ41" s="560"/>
      <c r="SZK41" s="767"/>
      <c r="SZL41" s="767"/>
      <c r="SZM41" s="767"/>
      <c r="SZN41" s="767"/>
      <c r="SZO41" s="767"/>
      <c r="SZP41" s="559"/>
      <c r="SZQ41" s="559"/>
      <c r="SZR41" s="560"/>
      <c r="SZS41" s="559"/>
      <c r="SZT41" s="559"/>
      <c r="SZU41" s="559"/>
      <c r="SZV41" s="560"/>
      <c r="SZW41" s="560"/>
      <c r="SZX41" s="561"/>
      <c r="SZY41" s="560"/>
      <c r="SZZ41" s="767"/>
      <c r="TAA41" s="767"/>
      <c r="TAB41" s="767"/>
      <c r="TAC41" s="767"/>
      <c r="TAD41" s="767"/>
      <c r="TAE41" s="559"/>
      <c r="TAF41" s="559"/>
      <c r="TAG41" s="560"/>
      <c r="TAH41" s="559"/>
      <c r="TAI41" s="559"/>
      <c r="TAJ41" s="559"/>
      <c r="TAK41" s="560"/>
      <c r="TAL41" s="560"/>
      <c r="TAM41" s="561"/>
      <c r="TAN41" s="560"/>
      <c r="TAO41" s="767"/>
      <c r="TAP41" s="767"/>
      <c r="TAQ41" s="767"/>
      <c r="TAR41" s="767"/>
      <c r="TAS41" s="767"/>
      <c r="TAT41" s="559"/>
      <c r="TAU41" s="559"/>
      <c r="TAV41" s="560"/>
      <c r="TAW41" s="559"/>
      <c r="TAX41" s="559"/>
      <c r="TAY41" s="559"/>
      <c r="TAZ41" s="560"/>
      <c r="TBA41" s="560"/>
      <c r="TBB41" s="561"/>
      <c r="TBC41" s="560"/>
      <c r="TBD41" s="767"/>
      <c r="TBE41" s="767"/>
      <c r="TBF41" s="767"/>
      <c r="TBG41" s="767"/>
      <c r="TBH41" s="767"/>
      <c r="TBI41" s="559"/>
      <c r="TBJ41" s="559"/>
      <c r="TBK41" s="560"/>
      <c r="TBL41" s="559"/>
      <c r="TBM41" s="559"/>
      <c r="TBN41" s="559"/>
      <c r="TBO41" s="560"/>
      <c r="TBP41" s="560"/>
      <c r="TBQ41" s="561"/>
      <c r="TBR41" s="560"/>
      <c r="TBS41" s="767"/>
      <c r="TBT41" s="767"/>
      <c r="TBU41" s="767"/>
      <c r="TBV41" s="767"/>
      <c r="TBW41" s="767"/>
      <c r="TBX41" s="559"/>
      <c r="TBY41" s="559"/>
      <c r="TBZ41" s="560"/>
      <c r="TCA41" s="559"/>
      <c r="TCB41" s="559"/>
      <c r="TCC41" s="559"/>
      <c r="TCD41" s="560"/>
      <c r="TCE41" s="560"/>
      <c r="TCF41" s="561"/>
      <c r="TCG41" s="560"/>
      <c r="TCH41" s="767"/>
      <c r="TCI41" s="767"/>
      <c r="TCJ41" s="767"/>
      <c r="TCK41" s="767"/>
      <c r="TCL41" s="767"/>
      <c r="TCM41" s="559"/>
      <c r="TCN41" s="559"/>
      <c r="TCO41" s="560"/>
      <c r="TCP41" s="559"/>
      <c r="TCQ41" s="559"/>
      <c r="TCR41" s="559"/>
      <c r="TCS41" s="560"/>
      <c r="TCT41" s="560"/>
      <c r="TCU41" s="561"/>
      <c r="TCV41" s="560"/>
      <c r="TCW41" s="767"/>
      <c r="TCX41" s="767"/>
      <c r="TCY41" s="767"/>
      <c r="TCZ41" s="767"/>
      <c r="TDA41" s="767"/>
      <c r="TDB41" s="559"/>
      <c r="TDC41" s="559"/>
      <c r="TDD41" s="560"/>
      <c r="TDE41" s="559"/>
      <c r="TDF41" s="559"/>
      <c r="TDG41" s="559"/>
      <c r="TDH41" s="560"/>
      <c r="TDI41" s="560"/>
      <c r="TDJ41" s="561"/>
      <c r="TDK41" s="560"/>
      <c r="TDL41" s="767"/>
      <c r="TDM41" s="767"/>
      <c r="TDN41" s="767"/>
      <c r="TDO41" s="767"/>
      <c r="TDP41" s="767"/>
      <c r="TDQ41" s="559"/>
      <c r="TDR41" s="559"/>
      <c r="TDS41" s="560"/>
      <c r="TDT41" s="559"/>
      <c r="TDU41" s="559"/>
      <c r="TDV41" s="559"/>
      <c r="TDW41" s="560"/>
      <c r="TDX41" s="560"/>
      <c r="TDY41" s="561"/>
      <c r="TDZ41" s="560"/>
      <c r="TEA41" s="767"/>
      <c r="TEB41" s="767"/>
      <c r="TEC41" s="767"/>
      <c r="TED41" s="767"/>
      <c r="TEE41" s="767"/>
      <c r="TEF41" s="559"/>
      <c r="TEG41" s="559"/>
      <c r="TEH41" s="560"/>
      <c r="TEI41" s="559"/>
      <c r="TEJ41" s="559"/>
      <c r="TEK41" s="559"/>
      <c r="TEL41" s="560"/>
      <c r="TEM41" s="560"/>
      <c r="TEN41" s="561"/>
      <c r="TEO41" s="560"/>
      <c r="TEP41" s="767"/>
      <c r="TEQ41" s="767"/>
      <c r="TER41" s="767"/>
      <c r="TES41" s="767"/>
      <c r="TET41" s="767"/>
      <c r="TEU41" s="559"/>
      <c r="TEV41" s="559"/>
      <c r="TEW41" s="560"/>
      <c r="TEX41" s="559"/>
      <c r="TEY41" s="559"/>
      <c r="TEZ41" s="559"/>
      <c r="TFA41" s="560"/>
      <c r="TFB41" s="560"/>
      <c r="TFC41" s="561"/>
      <c r="TFD41" s="560"/>
      <c r="TFE41" s="767"/>
      <c r="TFF41" s="767"/>
      <c r="TFG41" s="767"/>
      <c r="TFH41" s="767"/>
      <c r="TFI41" s="767"/>
      <c r="TFJ41" s="559"/>
      <c r="TFK41" s="559"/>
      <c r="TFL41" s="560"/>
      <c r="TFM41" s="559"/>
      <c r="TFN41" s="559"/>
      <c r="TFO41" s="559"/>
      <c r="TFP41" s="560"/>
      <c r="TFQ41" s="560"/>
      <c r="TFR41" s="561"/>
      <c r="TFS41" s="560"/>
      <c r="TFT41" s="767"/>
      <c r="TFU41" s="767"/>
      <c r="TFV41" s="767"/>
      <c r="TFW41" s="767"/>
      <c r="TFX41" s="767"/>
      <c r="TFY41" s="559"/>
      <c r="TFZ41" s="559"/>
      <c r="TGA41" s="560"/>
      <c r="TGB41" s="559"/>
      <c r="TGC41" s="559"/>
      <c r="TGD41" s="559"/>
      <c r="TGE41" s="560"/>
      <c r="TGF41" s="560"/>
      <c r="TGG41" s="561"/>
      <c r="TGH41" s="560"/>
      <c r="TGI41" s="767"/>
      <c r="TGJ41" s="767"/>
      <c r="TGK41" s="767"/>
      <c r="TGL41" s="767"/>
      <c r="TGM41" s="767"/>
      <c r="TGN41" s="559"/>
      <c r="TGO41" s="559"/>
      <c r="TGP41" s="560"/>
      <c r="TGQ41" s="559"/>
      <c r="TGR41" s="559"/>
      <c r="TGS41" s="559"/>
      <c r="TGT41" s="560"/>
      <c r="TGU41" s="560"/>
      <c r="TGV41" s="561"/>
      <c r="TGW41" s="560"/>
      <c r="TGX41" s="767"/>
      <c r="TGY41" s="767"/>
      <c r="TGZ41" s="767"/>
      <c r="THA41" s="767"/>
      <c r="THB41" s="767"/>
      <c r="THC41" s="559"/>
      <c r="THD41" s="559"/>
      <c r="THE41" s="560"/>
      <c r="THF41" s="559"/>
      <c r="THG41" s="559"/>
      <c r="THH41" s="559"/>
      <c r="THI41" s="560"/>
      <c r="THJ41" s="560"/>
      <c r="THK41" s="561"/>
      <c r="THL41" s="560"/>
      <c r="THM41" s="767"/>
      <c r="THN41" s="767"/>
      <c r="THO41" s="767"/>
      <c r="THP41" s="767"/>
      <c r="THQ41" s="767"/>
      <c r="THR41" s="559"/>
      <c r="THS41" s="559"/>
      <c r="THT41" s="560"/>
      <c r="THU41" s="559"/>
      <c r="THV41" s="559"/>
      <c r="THW41" s="559"/>
      <c r="THX41" s="560"/>
      <c r="THY41" s="560"/>
      <c r="THZ41" s="561"/>
      <c r="TIA41" s="560"/>
      <c r="TIB41" s="767"/>
      <c r="TIC41" s="767"/>
      <c r="TID41" s="767"/>
      <c r="TIE41" s="767"/>
      <c r="TIF41" s="767"/>
      <c r="TIG41" s="559"/>
      <c r="TIH41" s="559"/>
      <c r="TII41" s="560"/>
      <c r="TIJ41" s="559"/>
      <c r="TIK41" s="559"/>
      <c r="TIL41" s="559"/>
      <c r="TIM41" s="560"/>
      <c r="TIN41" s="560"/>
      <c r="TIO41" s="561"/>
      <c r="TIP41" s="560"/>
      <c r="TIQ41" s="767"/>
      <c r="TIR41" s="767"/>
      <c r="TIS41" s="767"/>
      <c r="TIT41" s="767"/>
      <c r="TIU41" s="767"/>
      <c r="TIV41" s="559"/>
      <c r="TIW41" s="559"/>
      <c r="TIX41" s="560"/>
      <c r="TIY41" s="559"/>
      <c r="TIZ41" s="559"/>
      <c r="TJA41" s="559"/>
      <c r="TJB41" s="560"/>
      <c r="TJC41" s="560"/>
      <c r="TJD41" s="561"/>
      <c r="TJE41" s="560"/>
      <c r="TJF41" s="767"/>
      <c r="TJG41" s="767"/>
      <c r="TJH41" s="767"/>
      <c r="TJI41" s="767"/>
      <c r="TJJ41" s="767"/>
      <c r="TJK41" s="559"/>
      <c r="TJL41" s="559"/>
      <c r="TJM41" s="560"/>
      <c r="TJN41" s="559"/>
      <c r="TJO41" s="559"/>
      <c r="TJP41" s="559"/>
      <c r="TJQ41" s="560"/>
      <c r="TJR41" s="560"/>
      <c r="TJS41" s="561"/>
      <c r="TJT41" s="560"/>
      <c r="TJU41" s="767"/>
      <c r="TJV41" s="767"/>
      <c r="TJW41" s="767"/>
      <c r="TJX41" s="767"/>
      <c r="TJY41" s="767"/>
      <c r="TJZ41" s="559"/>
      <c r="TKA41" s="559"/>
      <c r="TKB41" s="560"/>
      <c r="TKC41" s="559"/>
      <c r="TKD41" s="559"/>
      <c r="TKE41" s="559"/>
      <c r="TKF41" s="560"/>
      <c r="TKG41" s="560"/>
      <c r="TKH41" s="561"/>
      <c r="TKI41" s="560"/>
      <c r="TKJ41" s="767"/>
      <c r="TKK41" s="767"/>
      <c r="TKL41" s="767"/>
      <c r="TKM41" s="767"/>
      <c r="TKN41" s="767"/>
      <c r="TKO41" s="559"/>
      <c r="TKP41" s="559"/>
      <c r="TKQ41" s="560"/>
      <c r="TKR41" s="559"/>
      <c r="TKS41" s="559"/>
      <c r="TKT41" s="559"/>
      <c r="TKU41" s="560"/>
      <c r="TKV41" s="560"/>
      <c r="TKW41" s="561"/>
      <c r="TKX41" s="560"/>
      <c r="TKY41" s="767"/>
      <c r="TKZ41" s="767"/>
      <c r="TLA41" s="767"/>
      <c r="TLB41" s="767"/>
      <c r="TLC41" s="767"/>
      <c r="TLD41" s="559"/>
      <c r="TLE41" s="559"/>
      <c r="TLF41" s="560"/>
      <c r="TLG41" s="559"/>
      <c r="TLH41" s="559"/>
      <c r="TLI41" s="559"/>
      <c r="TLJ41" s="560"/>
      <c r="TLK41" s="560"/>
      <c r="TLL41" s="561"/>
      <c r="TLM41" s="560"/>
      <c r="TLN41" s="767"/>
      <c r="TLO41" s="767"/>
      <c r="TLP41" s="767"/>
      <c r="TLQ41" s="767"/>
      <c r="TLR41" s="767"/>
      <c r="TLS41" s="559"/>
      <c r="TLT41" s="559"/>
      <c r="TLU41" s="560"/>
      <c r="TLV41" s="559"/>
      <c r="TLW41" s="559"/>
      <c r="TLX41" s="559"/>
      <c r="TLY41" s="560"/>
      <c r="TLZ41" s="560"/>
      <c r="TMA41" s="561"/>
      <c r="TMB41" s="560"/>
      <c r="TMC41" s="767"/>
      <c r="TMD41" s="767"/>
      <c r="TME41" s="767"/>
      <c r="TMF41" s="767"/>
      <c r="TMG41" s="767"/>
      <c r="TMH41" s="559"/>
      <c r="TMI41" s="559"/>
      <c r="TMJ41" s="560"/>
      <c r="TMK41" s="559"/>
      <c r="TML41" s="559"/>
      <c r="TMM41" s="559"/>
      <c r="TMN41" s="560"/>
      <c r="TMO41" s="560"/>
      <c r="TMP41" s="561"/>
      <c r="TMQ41" s="560"/>
      <c r="TMR41" s="767"/>
      <c r="TMS41" s="767"/>
      <c r="TMT41" s="767"/>
      <c r="TMU41" s="767"/>
      <c r="TMV41" s="767"/>
      <c r="TMW41" s="559"/>
      <c r="TMX41" s="559"/>
      <c r="TMY41" s="560"/>
      <c r="TMZ41" s="559"/>
      <c r="TNA41" s="559"/>
      <c r="TNB41" s="559"/>
      <c r="TNC41" s="560"/>
      <c r="TND41" s="560"/>
      <c r="TNE41" s="561"/>
      <c r="TNF41" s="560"/>
      <c r="TNG41" s="767"/>
      <c r="TNH41" s="767"/>
      <c r="TNI41" s="767"/>
      <c r="TNJ41" s="767"/>
      <c r="TNK41" s="767"/>
      <c r="TNL41" s="559"/>
      <c r="TNM41" s="559"/>
      <c r="TNN41" s="560"/>
      <c r="TNO41" s="559"/>
      <c r="TNP41" s="559"/>
      <c r="TNQ41" s="559"/>
      <c r="TNR41" s="560"/>
      <c r="TNS41" s="560"/>
      <c r="TNT41" s="561"/>
      <c r="TNU41" s="560"/>
      <c r="TNV41" s="767"/>
      <c r="TNW41" s="767"/>
      <c r="TNX41" s="767"/>
      <c r="TNY41" s="767"/>
      <c r="TNZ41" s="767"/>
      <c r="TOA41" s="559"/>
      <c r="TOB41" s="559"/>
      <c r="TOC41" s="560"/>
      <c r="TOD41" s="559"/>
      <c r="TOE41" s="559"/>
      <c r="TOF41" s="559"/>
      <c r="TOG41" s="560"/>
      <c r="TOH41" s="560"/>
      <c r="TOI41" s="561"/>
      <c r="TOJ41" s="560"/>
      <c r="TOK41" s="767"/>
      <c r="TOL41" s="767"/>
      <c r="TOM41" s="767"/>
      <c r="TON41" s="767"/>
      <c r="TOO41" s="767"/>
      <c r="TOP41" s="559"/>
      <c r="TOQ41" s="559"/>
      <c r="TOR41" s="560"/>
      <c r="TOS41" s="559"/>
      <c r="TOT41" s="559"/>
      <c r="TOU41" s="559"/>
      <c r="TOV41" s="560"/>
      <c r="TOW41" s="560"/>
      <c r="TOX41" s="561"/>
      <c r="TOY41" s="560"/>
      <c r="TOZ41" s="767"/>
      <c r="TPA41" s="767"/>
      <c r="TPB41" s="767"/>
      <c r="TPC41" s="767"/>
      <c r="TPD41" s="767"/>
      <c r="TPE41" s="559"/>
      <c r="TPF41" s="559"/>
      <c r="TPG41" s="560"/>
      <c r="TPH41" s="559"/>
      <c r="TPI41" s="559"/>
      <c r="TPJ41" s="559"/>
      <c r="TPK41" s="560"/>
      <c r="TPL41" s="560"/>
      <c r="TPM41" s="561"/>
      <c r="TPN41" s="560"/>
      <c r="TPO41" s="767"/>
      <c r="TPP41" s="767"/>
      <c r="TPQ41" s="767"/>
      <c r="TPR41" s="767"/>
      <c r="TPS41" s="767"/>
      <c r="TPT41" s="559"/>
      <c r="TPU41" s="559"/>
      <c r="TPV41" s="560"/>
      <c r="TPW41" s="559"/>
      <c r="TPX41" s="559"/>
      <c r="TPY41" s="559"/>
      <c r="TPZ41" s="560"/>
      <c r="TQA41" s="560"/>
      <c r="TQB41" s="561"/>
      <c r="TQC41" s="560"/>
      <c r="TQD41" s="767"/>
      <c r="TQE41" s="767"/>
      <c r="TQF41" s="767"/>
      <c r="TQG41" s="767"/>
      <c r="TQH41" s="767"/>
      <c r="TQI41" s="559"/>
      <c r="TQJ41" s="559"/>
      <c r="TQK41" s="560"/>
      <c r="TQL41" s="559"/>
      <c r="TQM41" s="559"/>
      <c r="TQN41" s="559"/>
      <c r="TQO41" s="560"/>
      <c r="TQP41" s="560"/>
      <c r="TQQ41" s="561"/>
      <c r="TQR41" s="560"/>
      <c r="TQS41" s="767"/>
      <c r="TQT41" s="767"/>
      <c r="TQU41" s="767"/>
      <c r="TQV41" s="767"/>
      <c r="TQW41" s="767"/>
      <c r="TQX41" s="559"/>
      <c r="TQY41" s="559"/>
      <c r="TQZ41" s="560"/>
      <c r="TRA41" s="559"/>
      <c r="TRB41" s="559"/>
      <c r="TRC41" s="559"/>
      <c r="TRD41" s="560"/>
      <c r="TRE41" s="560"/>
      <c r="TRF41" s="561"/>
      <c r="TRG41" s="560"/>
      <c r="TRH41" s="767"/>
      <c r="TRI41" s="767"/>
      <c r="TRJ41" s="767"/>
      <c r="TRK41" s="767"/>
      <c r="TRL41" s="767"/>
      <c r="TRM41" s="559"/>
      <c r="TRN41" s="559"/>
      <c r="TRO41" s="560"/>
      <c r="TRP41" s="559"/>
      <c r="TRQ41" s="559"/>
      <c r="TRR41" s="559"/>
      <c r="TRS41" s="560"/>
      <c r="TRT41" s="560"/>
      <c r="TRU41" s="561"/>
      <c r="TRV41" s="560"/>
      <c r="TRW41" s="767"/>
      <c r="TRX41" s="767"/>
      <c r="TRY41" s="767"/>
      <c r="TRZ41" s="767"/>
      <c r="TSA41" s="767"/>
      <c r="TSB41" s="559"/>
      <c r="TSC41" s="559"/>
      <c r="TSD41" s="560"/>
      <c r="TSE41" s="559"/>
      <c r="TSF41" s="559"/>
      <c r="TSG41" s="559"/>
      <c r="TSH41" s="560"/>
      <c r="TSI41" s="560"/>
      <c r="TSJ41" s="561"/>
      <c r="TSK41" s="560"/>
      <c r="TSL41" s="767"/>
      <c r="TSM41" s="767"/>
      <c r="TSN41" s="767"/>
      <c r="TSO41" s="767"/>
      <c r="TSP41" s="767"/>
      <c r="TSQ41" s="559"/>
      <c r="TSR41" s="559"/>
      <c r="TSS41" s="560"/>
      <c r="TST41" s="559"/>
      <c r="TSU41" s="559"/>
      <c r="TSV41" s="559"/>
      <c r="TSW41" s="560"/>
      <c r="TSX41" s="560"/>
      <c r="TSY41" s="561"/>
      <c r="TSZ41" s="560"/>
      <c r="TTA41" s="767"/>
      <c r="TTB41" s="767"/>
      <c r="TTC41" s="767"/>
      <c r="TTD41" s="767"/>
      <c r="TTE41" s="767"/>
      <c r="TTF41" s="559"/>
      <c r="TTG41" s="559"/>
      <c r="TTH41" s="560"/>
      <c r="TTI41" s="559"/>
      <c r="TTJ41" s="559"/>
      <c r="TTK41" s="559"/>
      <c r="TTL41" s="560"/>
      <c r="TTM41" s="560"/>
      <c r="TTN41" s="561"/>
      <c r="TTO41" s="560"/>
      <c r="TTP41" s="767"/>
      <c r="TTQ41" s="767"/>
      <c r="TTR41" s="767"/>
      <c r="TTS41" s="767"/>
      <c r="TTT41" s="767"/>
      <c r="TTU41" s="559"/>
      <c r="TTV41" s="559"/>
      <c r="TTW41" s="560"/>
      <c r="TTX41" s="559"/>
      <c r="TTY41" s="559"/>
      <c r="TTZ41" s="559"/>
      <c r="TUA41" s="560"/>
      <c r="TUB41" s="560"/>
      <c r="TUC41" s="561"/>
      <c r="TUD41" s="560"/>
      <c r="TUE41" s="767"/>
      <c r="TUF41" s="767"/>
      <c r="TUG41" s="767"/>
      <c r="TUH41" s="767"/>
      <c r="TUI41" s="767"/>
      <c r="TUJ41" s="559"/>
      <c r="TUK41" s="559"/>
      <c r="TUL41" s="560"/>
      <c r="TUM41" s="559"/>
      <c r="TUN41" s="559"/>
      <c r="TUO41" s="559"/>
      <c r="TUP41" s="560"/>
      <c r="TUQ41" s="560"/>
      <c r="TUR41" s="561"/>
      <c r="TUS41" s="560"/>
      <c r="TUT41" s="767"/>
      <c r="TUU41" s="767"/>
      <c r="TUV41" s="767"/>
      <c r="TUW41" s="767"/>
      <c r="TUX41" s="767"/>
      <c r="TUY41" s="559"/>
      <c r="TUZ41" s="559"/>
      <c r="TVA41" s="560"/>
      <c r="TVB41" s="559"/>
      <c r="TVC41" s="559"/>
      <c r="TVD41" s="559"/>
      <c r="TVE41" s="560"/>
      <c r="TVF41" s="560"/>
      <c r="TVG41" s="561"/>
      <c r="TVH41" s="560"/>
      <c r="TVI41" s="767"/>
      <c r="TVJ41" s="767"/>
      <c r="TVK41" s="767"/>
      <c r="TVL41" s="767"/>
      <c r="TVM41" s="767"/>
      <c r="TVN41" s="559"/>
      <c r="TVO41" s="559"/>
      <c r="TVP41" s="560"/>
      <c r="TVQ41" s="559"/>
      <c r="TVR41" s="559"/>
      <c r="TVS41" s="559"/>
      <c r="TVT41" s="560"/>
      <c r="TVU41" s="560"/>
      <c r="TVV41" s="561"/>
      <c r="TVW41" s="560"/>
      <c r="TVX41" s="767"/>
      <c r="TVY41" s="767"/>
      <c r="TVZ41" s="767"/>
      <c r="TWA41" s="767"/>
      <c r="TWB41" s="767"/>
      <c r="TWC41" s="559"/>
      <c r="TWD41" s="559"/>
      <c r="TWE41" s="560"/>
      <c r="TWF41" s="559"/>
      <c r="TWG41" s="559"/>
      <c r="TWH41" s="559"/>
      <c r="TWI41" s="560"/>
      <c r="TWJ41" s="560"/>
      <c r="TWK41" s="561"/>
      <c r="TWL41" s="560"/>
      <c r="TWM41" s="767"/>
      <c r="TWN41" s="767"/>
      <c r="TWO41" s="767"/>
      <c r="TWP41" s="767"/>
      <c r="TWQ41" s="767"/>
      <c r="TWR41" s="559"/>
      <c r="TWS41" s="559"/>
      <c r="TWT41" s="560"/>
      <c r="TWU41" s="559"/>
      <c r="TWV41" s="559"/>
      <c r="TWW41" s="559"/>
      <c r="TWX41" s="560"/>
      <c r="TWY41" s="560"/>
      <c r="TWZ41" s="561"/>
      <c r="TXA41" s="560"/>
      <c r="TXB41" s="767"/>
      <c r="TXC41" s="767"/>
      <c r="TXD41" s="767"/>
      <c r="TXE41" s="767"/>
      <c r="TXF41" s="767"/>
      <c r="TXG41" s="559"/>
      <c r="TXH41" s="559"/>
      <c r="TXI41" s="560"/>
      <c r="TXJ41" s="559"/>
      <c r="TXK41" s="559"/>
      <c r="TXL41" s="559"/>
      <c r="TXM41" s="560"/>
      <c r="TXN41" s="560"/>
      <c r="TXO41" s="561"/>
      <c r="TXP41" s="560"/>
      <c r="TXQ41" s="767"/>
      <c r="TXR41" s="767"/>
      <c r="TXS41" s="767"/>
      <c r="TXT41" s="767"/>
      <c r="TXU41" s="767"/>
      <c r="TXV41" s="559"/>
      <c r="TXW41" s="559"/>
      <c r="TXX41" s="560"/>
      <c r="TXY41" s="559"/>
      <c r="TXZ41" s="559"/>
      <c r="TYA41" s="559"/>
      <c r="TYB41" s="560"/>
      <c r="TYC41" s="560"/>
      <c r="TYD41" s="561"/>
      <c r="TYE41" s="560"/>
      <c r="TYF41" s="767"/>
      <c r="TYG41" s="767"/>
      <c r="TYH41" s="767"/>
      <c r="TYI41" s="767"/>
      <c r="TYJ41" s="767"/>
      <c r="TYK41" s="559"/>
      <c r="TYL41" s="559"/>
      <c r="TYM41" s="560"/>
      <c r="TYN41" s="559"/>
      <c r="TYO41" s="559"/>
      <c r="TYP41" s="559"/>
      <c r="TYQ41" s="560"/>
      <c r="TYR41" s="560"/>
      <c r="TYS41" s="561"/>
      <c r="TYT41" s="560"/>
      <c r="TYU41" s="767"/>
      <c r="TYV41" s="767"/>
      <c r="TYW41" s="767"/>
      <c r="TYX41" s="767"/>
      <c r="TYY41" s="767"/>
      <c r="TYZ41" s="559"/>
      <c r="TZA41" s="559"/>
      <c r="TZB41" s="560"/>
      <c r="TZC41" s="559"/>
      <c r="TZD41" s="559"/>
      <c r="TZE41" s="559"/>
      <c r="TZF41" s="560"/>
      <c r="TZG41" s="560"/>
      <c r="TZH41" s="561"/>
      <c r="TZI41" s="560"/>
      <c r="TZJ41" s="767"/>
      <c r="TZK41" s="767"/>
      <c r="TZL41" s="767"/>
      <c r="TZM41" s="767"/>
      <c r="TZN41" s="767"/>
      <c r="TZO41" s="559"/>
      <c r="TZP41" s="559"/>
      <c r="TZQ41" s="560"/>
      <c r="TZR41" s="559"/>
      <c r="TZS41" s="559"/>
      <c r="TZT41" s="559"/>
      <c r="TZU41" s="560"/>
      <c r="TZV41" s="560"/>
      <c r="TZW41" s="561"/>
      <c r="TZX41" s="560"/>
      <c r="TZY41" s="767"/>
      <c r="TZZ41" s="767"/>
      <c r="UAA41" s="767"/>
      <c r="UAB41" s="767"/>
      <c r="UAC41" s="767"/>
      <c r="UAD41" s="559"/>
      <c r="UAE41" s="559"/>
      <c r="UAF41" s="560"/>
      <c r="UAG41" s="559"/>
      <c r="UAH41" s="559"/>
      <c r="UAI41" s="559"/>
      <c r="UAJ41" s="560"/>
      <c r="UAK41" s="560"/>
      <c r="UAL41" s="561"/>
      <c r="UAM41" s="560"/>
      <c r="UAN41" s="767"/>
      <c r="UAO41" s="767"/>
      <c r="UAP41" s="767"/>
      <c r="UAQ41" s="767"/>
      <c r="UAR41" s="767"/>
      <c r="UAS41" s="559"/>
      <c r="UAT41" s="559"/>
      <c r="UAU41" s="560"/>
      <c r="UAV41" s="559"/>
      <c r="UAW41" s="559"/>
      <c r="UAX41" s="559"/>
      <c r="UAY41" s="560"/>
      <c r="UAZ41" s="560"/>
      <c r="UBA41" s="561"/>
      <c r="UBB41" s="560"/>
      <c r="UBC41" s="767"/>
      <c r="UBD41" s="767"/>
      <c r="UBE41" s="767"/>
      <c r="UBF41" s="767"/>
      <c r="UBG41" s="767"/>
      <c r="UBH41" s="559"/>
      <c r="UBI41" s="559"/>
      <c r="UBJ41" s="560"/>
      <c r="UBK41" s="559"/>
      <c r="UBL41" s="559"/>
      <c r="UBM41" s="559"/>
      <c r="UBN41" s="560"/>
      <c r="UBO41" s="560"/>
      <c r="UBP41" s="561"/>
      <c r="UBQ41" s="560"/>
      <c r="UBR41" s="767"/>
      <c r="UBS41" s="767"/>
      <c r="UBT41" s="767"/>
      <c r="UBU41" s="767"/>
      <c r="UBV41" s="767"/>
      <c r="UBW41" s="559"/>
      <c r="UBX41" s="559"/>
      <c r="UBY41" s="560"/>
      <c r="UBZ41" s="559"/>
      <c r="UCA41" s="559"/>
      <c r="UCB41" s="559"/>
      <c r="UCC41" s="560"/>
      <c r="UCD41" s="560"/>
      <c r="UCE41" s="561"/>
      <c r="UCF41" s="560"/>
      <c r="UCG41" s="767"/>
      <c r="UCH41" s="767"/>
      <c r="UCI41" s="767"/>
      <c r="UCJ41" s="767"/>
      <c r="UCK41" s="767"/>
      <c r="UCL41" s="559"/>
      <c r="UCM41" s="559"/>
      <c r="UCN41" s="560"/>
      <c r="UCO41" s="559"/>
      <c r="UCP41" s="559"/>
      <c r="UCQ41" s="559"/>
      <c r="UCR41" s="560"/>
      <c r="UCS41" s="560"/>
      <c r="UCT41" s="561"/>
      <c r="UCU41" s="560"/>
      <c r="UCV41" s="767"/>
      <c r="UCW41" s="767"/>
      <c r="UCX41" s="767"/>
      <c r="UCY41" s="767"/>
      <c r="UCZ41" s="767"/>
      <c r="UDA41" s="559"/>
      <c r="UDB41" s="559"/>
      <c r="UDC41" s="560"/>
      <c r="UDD41" s="559"/>
      <c r="UDE41" s="559"/>
      <c r="UDF41" s="559"/>
      <c r="UDG41" s="560"/>
      <c r="UDH41" s="560"/>
      <c r="UDI41" s="561"/>
      <c r="UDJ41" s="560"/>
      <c r="UDK41" s="767"/>
      <c r="UDL41" s="767"/>
      <c r="UDM41" s="767"/>
      <c r="UDN41" s="767"/>
      <c r="UDO41" s="767"/>
      <c r="UDP41" s="559"/>
      <c r="UDQ41" s="559"/>
      <c r="UDR41" s="560"/>
      <c r="UDS41" s="559"/>
      <c r="UDT41" s="559"/>
      <c r="UDU41" s="559"/>
      <c r="UDV41" s="560"/>
      <c r="UDW41" s="560"/>
      <c r="UDX41" s="561"/>
      <c r="UDY41" s="560"/>
      <c r="UDZ41" s="767"/>
      <c r="UEA41" s="767"/>
      <c r="UEB41" s="767"/>
      <c r="UEC41" s="767"/>
      <c r="UED41" s="767"/>
      <c r="UEE41" s="559"/>
      <c r="UEF41" s="559"/>
      <c r="UEG41" s="560"/>
      <c r="UEH41" s="559"/>
      <c r="UEI41" s="559"/>
      <c r="UEJ41" s="559"/>
      <c r="UEK41" s="560"/>
      <c r="UEL41" s="560"/>
      <c r="UEM41" s="561"/>
      <c r="UEN41" s="560"/>
      <c r="UEO41" s="767"/>
      <c r="UEP41" s="767"/>
      <c r="UEQ41" s="767"/>
      <c r="UER41" s="767"/>
      <c r="UES41" s="767"/>
      <c r="UET41" s="559"/>
      <c r="UEU41" s="559"/>
      <c r="UEV41" s="560"/>
      <c r="UEW41" s="559"/>
      <c r="UEX41" s="559"/>
      <c r="UEY41" s="559"/>
      <c r="UEZ41" s="560"/>
      <c r="UFA41" s="560"/>
      <c r="UFB41" s="561"/>
      <c r="UFC41" s="560"/>
      <c r="UFD41" s="767"/>
      <c r="UFE41" s="767"/>
      <c r="UFF41" s="767"/>
      <c r="UFG41" s="767"/>
      <c r="UFH41" s="767"/>
      <c r="UFI41" s="559"/>
      <c r="UFJ41" s="559"/>
      <c r="UFK41" s="560"/>
      <c r="UFL41" s="559"/>
      <c r="UFM41" s="559"/>
      <c r="UFN41" s="559"/>
      <c r="UFO41" s="560"/>
      <c r="UFP41" s="560"/>
      <c r="UFQ41" s="561"/>
      <c r="UFR41" s="560"/>
      <c r="UFS41" s="767"/>
      <c r="UFT41" s="767"/>
      <c r="UFU41" s="767"/>
      <c r="UFV41" s="767"/>
      <c r="UFW41" s="767"/>
      <c r="UFX41" s="559"/>
      <c r="UFY41" s="559"/>
      <c r="UFZ41" s="560"/>
      <c r="UGA41" s="559"/>
      <c r="UGB41" s="559"/>
      <c r="UGC41" s="559"/>
      <c r="UGD41" s="560"/>
      <c r="UGE41" s="560"/>
      <c r="UGF41" s="561"/>
      <c r="UGG41" s="560"/>
      <c r="UGH41" s="767"/>
      <c r="UGI41" s="767"/>
      <c r="UGJ41" s="767"/>
      <c r="UGK41" s="767"/>
      <c r="UGL41" s="767"/>
      <c r="UGM41" s="559"/>
      <c r="UGN41" s="559"/>
      <c r="UGO41" s="560"/>
      <c r="UGP41" s="559"/>
      <c r="UGQ41" s="559"/>
      <c r="UGR41" s="559"/>
      <c r="UGS41" s="560"/>
      <c r="UGT41" s="560"/>
      <c r="UGU41" s="561"/>
      <c r="UGV41" s="560"/>
      <c r="UGW41" s="767"/>
      <c r="UGX41" s="767"/>
      <c r="UGY41" s="767"/>
      <c r="UGZ41" s="767"/>
      <c r="UHA41" s="767"/>
      <c r="UHB41" s="559"/>
      <c r="UHC41" s="559"/>
      <c r="UHD41" s="560"/>
      <c r="UHE41" s="559"/>
      <c r="UHF41" s="559"/>
      <c r="UHG41" s="559"/>
      <c r="UHH41" s="560"/>
      <c r="UHI41" s="560"/>
      <c r="UHJ41" s="561"/>
      <c r="UHK41" s="560"/>
      <c r="UHL41" s="767"/>
      <c r="UHM41" s="767"/>
      <c r="UHN41" s="767"/>
      <c r="UHO41" s="767"/>
      <c r="UHP41" s="767"/>
      <c r="UHQ41" s="559"/>
      <c r="UHR41" s="559"/>
      <c r="UHS41" s="560"/>
      <c r="UHT41" s="559"/>
      <c r="UHU41" s="559"/>
      <c r="UHV41" s="559"/>
      <c r="UHW41" s="560"/>
      <c r="UHX41" s="560"/>
      <c r="UHY41" s="561"/>
      <c r="UHZ41" s="560"/>
      <c r="UIA41" s="767"/>
      <c r="UIB41" s="767"/>
      <c r="UIC41" s="767"/>
      <c r="UID41" s="767"/>
      <c r="UIE41" s="767"/>
      <c r="UIF41" s="559"/>
      <c r="UIG41" s="559"/>
      <c r="UIH41" s="560"/>
      <c r="UII41" s="559"/>
      <c r="UIJ41" s="559"/>
      <c r="UIK41" s="559"/>
      <c r="UIL41" s="560"/>
      <c r="UIM41" s="560"/>
      <c r="UIN41" s="561"/>
      <c r="UIO41" s="560"/>
      <c r="UIP41" s="767"/>
      <c r="UIQ41" s="767"/>
      <c r="UIR41" s="767"/>
      <c r="UIS41" s="767"/>
      <c r="UIT41" s="767"/>
      <c r="UIU41" s="559"/>
      <c r="UIV41" s="559"/>
      <c r="UIW41" s="560"/>
      <c r="UIX41" s="559"/>
      <c r="UIY41" s="559"/>
      <c r="UIZ41" s="559"/>
      <c r="UJA41" s="560"/>
      <c r="UJB41" s="560"/>
      <c r="UJC41" s="561"/>
      <c r="UJD41" s="560"/>
      <c r="UJE41" s="767"/>
      <c r="UJF41" s="767"/>
      <c r="UJG41" s="767"/>
      <c r="UJH41" s="767"/>
      <c r="UJI41" s="767"/>
      <c r="UJJ41" s="559"/>
      <c r="UJK41" s="559"/>
      <c r="UJL41" s="560"/>
      <c r="UJM41" s="559"/>
      <c r="UJN41" s="559"/>
      <c r="UJO41" s="559"/>
      <c r="UJP41" s="560"/>
      <c r="UJQ41" s="560"/>
      <c r="UJR41" s="561"/>
      <c r="UJS41" s="560"/>
      <c r="UJT41" s="767"/>
      <c r="UJU41" s="767"/>
      <c r="UJV41" s="767"/>
      <c r="UJW41" s="767"/>
      <c r="UJX41" s="767"/>
      <c r="UJY41" s="559"/>
      <c r="UJZ41" s="559"/>
      <c r="UKA41" s="560"/>
      <c r="UKB41" s="559"/>
      <c r="UKC41" s="559"/>
      <c r="UKD41" s="559"/>
      <c r="UKE41" s="560"/>
      <c r="UKF41" s="560"/>
      <c r="UKG41" s="561"/>
      <c r="UKH41" s="560"/>
      <c r="UKI41" s="767"/>
      <c r="UKJ41" s="767"/>
      <c r="UKK41" s="767"/>
      <c r="UKL41" s="767"/>
      <c r="UKM41" s="767"/>
      <c r="UKN41" s="559"/>
      <c r="UKO41" s="559"/>
      <c r="UKP41" s="560"/>
      <c r="UKQ41" s="559"/>
      <c r="UKR41" s="559"/>
      <c r="UKS41" s="559"/>
      <c r="UKT41" s="560"/>
      <c r="UKU41" s="560"/>
      <c r="UKV41" s="561"/>
      <c r="UKW41" s="560"/>
      <c r="UKX41" s="767"/>
      <c r="UKY41" s="767"/>
      <c r="UKZ41" s="767"/>
      <c r="ULA41" s="767"/>
      <c r="ULB41" s="767"/>
      <c r="ULC41" s="559"/>
      <c r="ULD41" s="559"/>
      <c r="ULE41" s="560"/>
      <c r="ULF41" s="559"/>
      <c r="ULG41" s="559"/>
      <c r="ULH41" s="559"/>
      <c r="ULI41" s="560"/>
      <c r="ULJ41" s="560"/>
      <c r="ULK41" s="561"/>
      <c r="ULL41" s="560"/>
      <c r="ULM41" s="767"/>
      <c r="ULN41" s="767"/>
      <c r="ULO41" s="767"/>
      <c r="ULP41" s="767"/>
      <c r="ULQ41" s="767"/>
      <c r="ULR41" s="559"/>
      <c r="ULS41" s="559"/>
      <c r="ULT41" s="560"/>
      <c r="ULU41" s="559"/>
      <c r="ULV41" s="559"/>
      <c r="ULW41" s="559"/>
      <c r="ULX41" s="560"/>
      <c r="ULY41" s="560"/>
      <c r="ULZ41" s="561"/>
      <c r="UMA41" s="560"/>
      <c r="UMB41" s="767"/>
      <c r="UMC41" s="767"/>
      <c r="UMD41" s="767"/>
      <c r="UME41" s="767"/>
      <c r="UMF41" s="767"/>
      <c r="UMG41" s="559"/>
      <c r="UMH41" s="559"/>
      <c r="UMI41" s="560"/>
      <c r="UMJ41" s="559"/>
      <c r="UMK41" s="559"/>
      <c r="UML41" s="559"/>
      <c r="UMM41" s="560"/>
      <c r="UMN41" s="560"/>
      <c r="UMO41" s="561"/>
      <c r="UMP41" s="560"/>
      <c r="UMQ41" s="767"/>
      <c r="UMR41" s="767"/>
      <c r="UMS41" s="767"/>
      <c r="UMT41" s="767"/>
      <c r="UMU41" s="767"/>
      <c r="UMV41" s="559"/>
      <c r="UMW41" s="559"/>
      <c r="UMX41" s="560"/>
      <c r="UMY41" s="559"/>
      <c r="UMZ41" s="559"/>
      <c r="UNA41" s="559"/>
      <c r="UNB41" s="560"/>
      <c r="UNC41" s="560"/>
      <c r="UND41" s="561"/>
      <c r="UNE41" s="560"/>
      <c r="UNF41" s="767"/>
      <c r="UNG41" s="767"/>
      <c r="UNH41" s="767"/>
      <c r="UNI41" s="767"/>
      <c r="UNJ41" s="767"/>
      <c r="UNK41" s="559"/>
      <c r="UNL41" s="559"/>
      <c r="UNM41" s="560"/>
      <c r="UNN41" s="559"/>
      <c r="UNO41" s="559"/>
      <c r="UNP41" s="559"/>
      <c r="UNQ41" s="560"/>
      <c r="UNR41" s="560"/>
      <c r="UNS41" s="561"/>
      <c r="UNT41" s="560"/>
      <c r="UNU41" s="767"/>
      <c r="UNV41" s="767"/>
      <c r="UNW41" s="767"/>
      <c r="UNX41" s="767"/>
      <c r="UNY41" s="767"/>
      <c r="UNZ41" s="559"/>
      <c r="UOA41" s="559"/>
      <c r="UOB41" s="560"/>
      <c r="UOC41" s="559"/>
      <c r="UOD41" s="559"/>
      <c r="UOE41" s="559"/>
      <c r="UOF41" s="560"/>
      <c r="UOG41" s="560"/>
      <c r="UOH41" s="561"/>
      <c r="UOI41" s="560"/>
      <c r="UOJ41" s="767"/>
      <c r="UOK41" s="767"/>
      <c r="UOL41" s="767"/>
      <c r="UOM41" s="767"/>
      <c r="UON41" s="767"/>
      <c r="UOO41" s="559"/>
      <c r="UOP41" s="559"/>
      <c r="UOQ41" s="560"/>
      <c r="UOR41" s="559"/>
      <c r="UOS41" s="559"/>
      <c r="UOT41" s="559"/>
      <c r="UOU41" s="560"/>
      <c r="UOV41" s="560"/>
      <c r="UOW41" s="561"/>
      <c r="UOX41" s="560"/>
      <c r="UOY41" s="767"/>
      <c r="UOZ41" s="767"/>
      <c r="UPA41" s="767"/>
      <c r="UPB41" s="767"/>
      <c r="UPC41" s="767"/>
      <c r="UPD41" s="559"/>
      <c r="UPE41" s="559"/>
      <c r="UPF41" s="560"/>
      <c r="UPG41" s="559"/>
      <c r="UPH41" s="559"/>
      <c r="UPI41" s="559"/>
      <c r="UPJ41" s="560"/>
      <c r="UPK41" s="560"/>
      <c r="UPL41" s="561"/>
      <c r="UPM41" s="560"/>
      <c r="UPN41" s="767"/>
      <c r="UPO41" s="767"/>
      <c r="UPP41" s="767"/>
      <c r="UPQ41" s="767"/>
      <c r="UPR41" s="767"/>
      <c r="UPS41" s="559"/>
      <c r="UPT41" s="559"/>
      <c r="UPU41" s="560"/>
      <c r="UPV41" s="559"/>
      <c r="UPW41" s="559"/>
      <c r="UPX41" s="559"/>
      <c r="UPY41" s="560"/>
      <c r="UPZ41" s="560"/>
      <c r="UQA41" s="561"/>
      <c r="UQB41" s="560"/>
      <c r="UQC41" s="767"/>
      <c r="UQD41" s="767"/>
      <c r="UQE41" s="767"/>
      <c r="UQF41" s="767"/>
      <c r="UQG41" s="767"/>
      <c r="UQH41" s="559"/>
      <c r="UQI41" s="559"/>
      <c r="UQJ41" s="560"/>
      <c r="UQK41" s="559"/>
      <c r="UQL41" s="559"/>
      <c r="UQM41" s="559"/>
      <c r="UQN41" s="560"/>
      <c r="UQO41" s="560"/>
      <c r="UQP41" s="561"/>
      <c r="UQQ41" s="560"/>
      <c r="UQR41" s="767"/>
      <c r="UQS41" s="767"/>
      <c r="UQT41" s="767"/>
      <c r="UQU41" s="767"/>
      <c r="UQV41" s="767"/>
      <c r="UQW41" s="559"/>
      <c r="UQX41" s="559"/>
      <c r="UQY41" s="560"/>
      <c r="UQZ41" s="559"/>
      <c r="URA41" s="559"/>
      <c r="URB41" s="559"/>
      <c r="URC41" s="560"/>
      <c r="URD41" s="560"/>
      <c r="URE41" s="561"/>
      <c r="URF41" s="560"/>
      <c r="URG41" s="767"/>
      <c r="URH41" s="767"/>
      <c r="URI41" s="767"/>
      <c r="URJ41" s="767"/>
      <c r="URK41" s="767"/>
      <c r="URL41" s="559"/>
      <c r="URM41" s="559"/>
      <c r="URN41" s="560"/>
      <c r="URO41" s="559"/>
      <c r="URP41" s="559"/>
      <c r="URQ41" s="559"/>
      <c r="URR41" s="560"/>
      <c r="URS41" s="560"/>
      <c r="URT41" s="561"/>
      <c r="URU41" s="560"/>
      <c r="URV41" s="767"/>
      <c r="URW41" s="767"/>
      <c r="URX41" s="767"/>
      <c r="URY41" s="767"/>
      <c r="URZ41" s="767"/>
      <c r="USA41" s="559"/>
      <c r="USB41" s="559"/>
      <c r="USC41" s="560"/>
      <c r="USD41" s="559"/>
      <c r="USE41" s="559"/>
      <c r="USF41" s="559"/>
      <c r="USG41" s="560"/>
      <c r="USH41" s="560"/>
      <c r="USI41" s="561"/>
      <c r="USJ41" s="560"/>
      <c r="USK41" s="767"/>
      <c r="USL41" s="767"/>
      <c r="USM41" s="767"/>
      <c r="USN41" s="767"/>
      <c r="USO41" s="767"/>
      <c r="USP41" s="559"/>
      <c r="USQ41" s="559"/>
      <c r="USR41" s="560"/>
      <c r="USS41" s="559"/>
      <c r="UST41" s="559"/>
      <c r="USU41" s="559"/>
      <c r="USV41" s="560"/>
      <c r="USW41" s="560"/>
      <c r="USX41" s="561"/>
      <c r="USY41" s="560"/>
      <c r="USZ41" s="767"/>
      <c r="UTA41" s="767"/>
      <c r="UTB41" s="767"/>
      <c r="UTC41" s="767"/>
      <c r="UTD41" s="767"/>
      <c r="UTE41" s="559"/>
      <c r="UTF41" s="559"/>
      <c r="UTG41" s="560"/>
      <c r="UTH41" s="559"/>
      <c r="UTI41" s="559"/>
      <c r="UTJ41" s="559"/>
      <c r="UTK41" s="560"/>
      <c r="UTL41" s="560"/>
      <c r="UTM41" s="561"/>
      <c r="UTN41" s="560"/>
      <c r="UTO41" s="767"/>
      <c r="UTP41" s="767"/>
      <c r="UTQ41" s="767"/>
      <c r="UTR41" s="767"/>
      <c r="UTS41" s="767"/>
      <c r="UTT41" s="559"/>
      <c r="UTU41" s="559"/>
      <c r="UTV41" s="560"/>
      <c r="UTW41" s="559"/>
      <c r="UTX41" s="559"/>
      <c r="UTY41" s="559"/>
      <c r="UTZ41" s="560"/>
      <c r="UUA41" s="560"/>
      <c r="UUB41" s="561"/>
      <c r="UUC41" s="560"/>
      <c r="UUD41" s="767"/>
      <c r="UUE41" s="767"/>
      <c r="UUF41" s="767"/>
      <c r="UUG41" s="767"/>
      <c r="UUH41" s="767"/>
      <c r="UUI41" s="559"/>
      <c r="UUJ41" s="559"/>
      <c r="UUK41" s="560"/>
      <c r="UUL41" s="559"/>
      <c r="UUM41" s="559"/>
      <c r="UUN41" s="559"/>
      <c r="UUO41" s="560"/>
      <c r="UUP41" s="560"/>
      <c r="UUQ41" s="561"/>
      <c r="UUR41" s="560"/>
      <c r="UUS41" s="767"/>
      <c r="UUT41" s="767"/>
      <c r="UUU41" s="767"/>
      <c r="UUV41" s="767"/>
      <c r="UUW41" s="767"/>
      <c r="UUX41" s="559"/>
      <c r="UUY41" s="559"/>
      <c r="UUZ41" s="560"/>
      <c r="UVA41" s="559"/>
      <c r="UVB41" s="559"/>
      <c r="UVC41" s="559"/>
      <c r="UVD41" s="560"/>
      <c r="UVE41" s="560"/>
      <c r="UVF41" s="561"/>
      <c r="UVG41" s="560"/>
      <c r="UVH41" s="767"/>
      <c r="UVI41" s="767"/>
      <c r="UVJ41" s="767"/>
      <c r="UVK41" s="767"/>
      <c r="UVL41" s="767"/>
      <c r="UVM41" s="559"/>
      <c r="UVN41" s="559"/>
      <c r="UVO41" s="560"/>
      <c r="UVP41" s="559"/>
      <c r="UVQ41" s="559"/>
      <c r="UVR41" s="559"/>
      <c r="UVS41" s="560"/>
      <c r="UVT41" s="560"/>
      <c r="UVU41" s="561"/>
      <c r="UVV41" s="560"/>
      <c r="UVW41" s="767"/>
      <c r="UVX41" s="767"/>
      <c r="UVY41" s="767"/>
      <c r="UVZ41" s="767"/>
      <c r="UWA41" s="767"/>
      <c r="UWB41" s="559"/>
      <c r="UWC41" s="559"/>
      <c r="UWD41" s="560"/>
      <c r="UWE41" s="559"/>
      <c r="UWF41" s="559"/>
      <c r="UWG41" s="559"/>
      <c r="UWH41" s="560"/>
      <c r="UWI41" s="560"/>
      <c r="UWJ41" s="561"/>
      <c r="UWK41" s="560"/>
      <c r="UWL41" s="767"/>
      <c r="UWM41" s="767"/>
      <c r="UWN41" s="767"/>
      <c r="UWO41" s="767"/>
      <c r="UWP41" s="767"/>
      <c r="UWQ41" s="559"/>
      <c r="UWR41" s="559"/>
      <c r="UWS41" s="560"/>
      <c r="UWT41" s="559"/>
      <c r="UWU41" s="559"/>
      <c r="UWV41" s="559"/>
      <c r="UWW41" s="560"/>
      <c r="UWX41" s="560"/>
      <c r="UWY41" s="561"/>
      <c r="UWZ41" s="560"/>
      <c r="UXA41" s="767"/>
      <c r="UXB41" s="767"/>
      <c r="UXC41" s="767"/>
      <c r="UXD41" s="767"/>
      <c r="UXE41" s="767"/>
      <c r="UXF41" s="559"/>
      <c r="UXG41" s="559"/>
      <c r="UXH41" s="560"/>
      <c r="UXI41" s="559"/>
      <c r="UXJ41" s="559"/>
      <c r="UXK41" s="559"/>
      <c r="UXL41" s="560"/>
      <c r="UXM41" s="560"/>
      <c r="UXN41" s="561"/>
      <c r="UXO41" s="560"/>
      <c r="UXP41" s="767"/>
      <c r="UXQ41" s="767"/>
      <c r="UXR41" s="767"/>
      <c r="UXS41" s="767"/>
      <c r="UXT41" s="767"/>
      <c r="UXU41" s="559"/>
      <c r="UXV41" s="559"/>
      <c r="UXW41" s="560"/>
      <c r="UXX41" s="559"/>
      <c r="UXY41" s="559"/>
      <c r="UXZ41" s="559"/>
      <c r="UYA41" s="560"/>
      <c r="UYB41" s="560"/>
      <c r="UYC41" s="561"/>
      <c r="UYD41" s="560"/>
      <c r="UYE41" s="767"/>
      <c r="UYF41" s="767"/>
      <c r="UYG41" s="767"/>
      <c r="UYH41" s="767"/>
      <c r="UYI41" s="767"/>
      <c r="UYJ41" s="559"/>
      <c r="UYK41" s="559"/>
      <c r="UYL41" s="560"/>
      <c r="UYM41" s="559"/>
      <c r="UYN41" s="559"/>
      <c r="UYO41" s="559"/>
      <c r="UYP41" s="560"/>
      <c r="UYQ41" s="560"/>
      <c r="UYR41" s="561"/>
      <c r="UYS41" s="560"/>
      <c r="UYT41" s="767"/>
      <c r="UYU41" s="767"/>
      <c r="UYV41" s="767"/>
      <c r="UYW41" s="767"/>
      <c r="UYX41" s="767"/>
      <c r="UYY41" s="559"/>
      <c r="UYZ41" s="559"/>
      <c r="UZA41" s="560"/>
      <c r="UZB41" s="559"/>
      <c r="UZC41" s="559"/>
      <c r="UZD41" s="559"/>
      <c r="UZE41" s="560"/>
      <c r="UZF41" s="560"/>
      <c r="UZG41" s="561"/>
      <c r="UZH41" s="560"/>
      <c r="UZI41" s="767"/>
      <c r="UZJ41" s="767"/>
      <c r="UZK41" s="767"/>
      <c r="UZL41" s="767"/>
      <c r="UZM41" s="767"/>
      <c r="UZN41" s="559"/>
      <c r="UZO41" s="559"/>
      <c r="UZP41" s="560"/>
      <c r="UZQ41" s="559"/>
      <c r="UZR41" s="559"/>
      <c r="UZS41" s="559"/>
      <c r="UZT41" s="560"/>
      <c r="UZU41" s="560"/>
      <c r="UZV41" s="561"/>
      <c r="UZW41" s="560"/>
      <c r="UZX41" s="767"/>
      <c r="UZY41" s="767"/>
      <c r="UZZ41" s="767"/>
      <c r="VAA41" s="767"/>
      <c r="VAB41" s="767"/>
      <c r="VAC41" s="559"/>
      <c r="VAD41" s="559"/>
      <c r="VAE41" s="560"/>
      <c r="VAF41" s="559"/>
      <c r="VAG41" s="559"/>
      <c r="VAH41" s="559"/>
      <c r="VAI41" s="560"/>
      <c r="VAJ41" s="560"/>
      <c r="VAK41" s="561"/>
      <c r="VAL41" s="560"/>
      <c r="VAM41" s="767"/>
      <c r="VAN41" s="767"/>
      <c r="VAO41" s="767"/>
      <c r="VAP41" s="767"/>
      <c r="VAQ41" s="767"/>
      <c r="VAR41" s="559"/>
      <c r="VAS41" s="559"/>
      <c r="VAT41" s="560"/>
      <c r="VAU41" s="559"/>
      <c r="VAV41" s="559"/>
      <c r="VAW41" s="559"/>
      <c r="VAX41" s="560"/>
      <c r="VAY41" s="560"/>
      <c r="VAZ41" s="561"/>
      <c r="VBA41" s="560"/>
      <c r="VBB41" s="767"/>
      <c r="VBC41" s="767"/>
      <c r="VBD41" s="767"/>
      <c r="VBE41" s="767"/>
      <c r="VBF41" s="767"/>
      <c r="VBG41" s="559"/>
      <c r="VBH41" s="559"/>
      <c r="VBI41" s="560"/>
      <c r="VBJ41" s="559"/>
      <c r="VBK41" s="559"/>
      <c r="VBL41" s="559"/>
      <c r="VBM41" s="560"/>
      <c r="VBN41" s="560"/>
      <c r="VBO41" s="561"/>
      <c r="VBP41" s="560"/>
      <c r="VBQ41" s="767"/>
      <c r="VBR41" s="767"/>
      <c r="VBS41" s="767"/>
      <c r="VBT41" s="767"/>
      <c r="VBU41" s="767"/>
      <c r="VBV41" s="559"/>
      <c r="VBW41" s="559"/>
      <c r="VBX41" s="560"/>
      <c r="VBY41" s="559"/>
      <c r="VBZ41" s="559"/>
      <c r="VCA41" s="559"/>
      <c r="VCB41" s="560"/>
      <c r="VCC41" s="560"/>
      <c r="VCD41" s="561"/>
      <c r="VCE41" s="560"/>
      <c r="VCF41" s="767"/>
      <c r="VCG41" s="767"/>
      <c r="VCH41" s="767"/>
      <c r="VCI41" s="767"/>
      <c r="VCJ41" s="767"/>
      <c r="VCK41" s="559"/>
      <c r="VCL41" s="559"/>
      <c r="VCM41" s="560"/>
      <c r="VCN41" s="559"/>
      <c r="VCO41" s="559"/>
      <c r="VCP41" s="559"/>
      <c r="VCQ41" s="560"/>
      <c r="VCR41" s="560"/>
      <c r="VCS41" s="561"/>
      <c r="VCT41" s="560"/>
      <c r="VCU41" s="767"/>
      <c r="VCV41" s="767"/>
      <c r="VCW41" s="767"/>
      <c r="VCX41" s="767"/>
      <c r="VCY41" s="767"/>
      <c r="VCZ41" s="559"/>
      <c r="VDA41" s="559"/>
      <c r="VDB41" s="560"/>
      <c r="VDC41" s="559"/>
      <c r="VDD41" s="559"/>
      <c r="VDE41" s="559"/>
      <c r="VDF41" s="560"/>
      <c r="VDG41" s="560"/>
      <c r="VDH41" s="561"/>
      <c r="VDI41" s="560"/>
      <c r="VDJ41" s="767"/>
      <c r="VDK41" s="767"/>
      <c r="VDL41" s="767"/>
      <c r="VDM41" s="767"/>
      <c r="VDN41" s="767"/>
      <c r="VDO41" s="559"/>
      <c r="VDP41" s="559"/>
      <c r="VDQ41" s="560"/>
      <c r="VDR41" s="559"/>
      <c r="VDS41" s="559"/>
      <c r="VDT41" s="559"/>
      <c r="VDU41" s="560"/>
      <c r="VDV41" s="560"/>
      <c r="VDW41" s="561"/>
      <c r="VDX41" s="560"/>
      <c r="VDY41" s="767"/>
      <c r="VDZ41" s="767"/>
      <c r="VEA41" s="767"/>
      <c r="VEB41" s="767"/>
      <c r="VEC41" s="767"/>
      <c r="VED41" s="559"/>
      <c r="VEE41" s="559"/>
      <c r="VEF41" s="560"/>
      <c r="VEG41" s="559"/>
      <c r="VEH41" s="559"/>
      <c r="VEI41" s="559"/>
      <c r="VEJ41" s="560"/>
      <c r="VEK41" s="560"/>
      <c r="VEL41" s="561"/>
      <c r="VEM41" s="560"/>
      <c r="VEN41" s="767"/>
      <c r="VEO41" s="767"/>
      <c r="VEP41" s="767"/>
      <c r="VEQ41" s="767"/>
      <c r="VER41" s="767"/>
      <c r="VES41" s="559"/>
      <c r="VET41" s="559"/>
      <c r="VEU41" s="560"/>
      <c r="VEV41" s="559"/>
      <c r="VEW41" s="559"/>
      <c r="VEX41" s="559"/>
      <c r="VEY41" s="560"/>
      <c r="VEZ41" s="560"/>
      <c r="VFA41" s="561"/>
      <c r="VFB41" s="560"/>
      <c r="VFC41" s="767"/>
      <c r="VFD41" s="767"/>
      <c r="VFE41" s="767"/>
      <c r="VFF41" s="767"/>
      <c r="VFG41" s="767"/>
      <c r="VFH41" s="559"/>
      <c r="VFI41" s="559"/>
      <c r="VFJ41" s="560"/>
      <c r="VFK41" s="559"/>
      <c r="VFL41" s="559"/>
      <c r="VFM41" s="559"/>
      <c r="VFN41" s="560"/>
      <c r="VFO41" s="560"/>
      <c r="VFP41" s="561"/>
      <c r="VFQ41" s="560"/>
      <c r="VFR41" s="767"/>
      <c r="VFS41" s="767"/>
      <c r="VFT41" s="767"/>
      <c r="VFU41" s="767"/>
      <c r="VFV41" s="767"/>
      <c r="VFW41" s="559"/>
      <c r="VFX41" s="559"/>
      <c r="VFY41" s="560"/>
      <c r="VFZ41" s="559"/>
      <c r="VGA41" s="559"/>
      <c r="VGB41" s="559"/>
      <c r="VGC41" s="560"/>
      <c r="VGD41" s="560"/>
      <c r="VGE41" s="561"/>
      <c r="VGF41" s="560"/>
      <c r="VGG41" s="767"/>
      <c r="VGH41" s="767"/>
      <c r="VGI41" s="767"/>
      <c r="VGJ41" s="767"/>
      <c r="VGK41" s="767"/>
      <c r="VGL41" s="559"/>
      <c r="VGM41" s="559"/>
      <c r="VGN41" s="560"/>
      <c r="VGO41" s="559"/>
      <c r="VGP41" s="559"/>
      <c r="VGQ41" s="559"/>
      <c r="VGR41" s="560"/>
      <c r="VGS41" s="560"/>
      <c r="VGT41" s="561"/>
      <c r="VGU41" s="560"/>
      <c r="VGV41" s="767"/>
      <c r="VGW41" s="767"/>
      <c r="VGX41" s="767"/>
      <c r="VGY41" s="767"/>
      <c r="VGZ41" s="767"/>
      <c r="VHA41" s="559"/>
      <c r="VHB41" s="559"/>
      <c r="VHC41" s="560"/>
      <c r="VHD41" s="559"/>
      <c r="VHE41" s="559"/>
      <c r="VHF41" s="559"/>
      <c r="VHG41" s="560"/>
      <c r="VHH41" s="560"/>
      <c r="VHI41" s="561"/>
      <c r="VHJ41" s="560"/>
      <c r="VHK41" s="767"/>
      <c r="VHL41" s="767"/>
      <c r="VHM41" s="767"/>
      <c r="VHN41" s="767"/>
      <c r="VHO41" s="767"/>
      <c r="VHP41" s="559"/>
      <c r="VHQ41" s="559"/>
      <c r="VHR41" s="560"/>
      <c r="VHS41" s="559"/>
      <c r="VHT41" s="559"/>
      <c r="VHU41" s="559"/>
      <c r="VHV41" s="560"/>
      <c r="VHW41" s="560"/>
      <c r="VHX41" s="561"/>
      <c r="VHY41" s="560"/>
      <c r="VHZ41" s="767"/>
      <c r="VIA41" s="767"/>
      <c r="VIB41" s="767"/>
      <c r="VIC41" s="767"/>
      <c r="VID41" s="767"/>
      <c r="VIE41" s="559"/>
      <c r="VIF41" s="559"/>
      <c r="VIG41" s="560"/>
      <c r="VIH41" s="559"/>
      <c r="VII41" s="559"/>
      <c r="VIJ41" s="559"/>
      <c r="VIK41" s="560"/>
      <c r="VIL41" s="560"/>
      <c r="VIM41" s="561"/>
      <c r="VIN41" s="560"/>
      <c r="VIO41" s="767"/>
      <c r="VIP41" s="767"/>
      <c r="VIQ41" s="767"/>
      <c r="VIR41" s="767"/>
      <c r="VIS41" s="767"/>
      <c r="VIT41" s="559"/>
      <c r="VIU41" s="559"/>
      <c r="VIV41" s="560"/>
      <c r="VIW41" s="559"/>
      <c r="VIX41" s="559"/>
      <c r="VIY41" s="559"/>
      <c r="VIZ41" s="560"/>
      <c r="VJA41" s="560"/>
      <c r="VJB41" s="561"/>
      <c r="VJC41" s="560"/>
      <c r="VJD41" s="767"/>
      <c r="VJE41" s="767"/>
      <c r="VJF41" s="767"/>
      <c r="VJG41" s="767"/>
      <c r="VJH41" s="767"/>
      <c r="VJI41" s="559"/>
      <c r="VJJ41" s="559"/>
      <c r="VJK41" s="560"/>
      <c r="VJL41" s="559"/>
      <c r="VJM41" s="559"/>
      <c r="VJN41" s="559"/>
      <c r="VJO41" s="560"/>
      <c r="VJP41" s="560"/>
      <c r="VJQ41" s="561"/>
      <c r="VJR41" s="560"/>
      <c r="VJS41" s="767"/>
      <c r="VJT41" s="767"/>
      <c r="VJU41" s="767"/>
      <c r="VJV41" s="767"/>
      <c r="VJW41" s="767"/>
      <c r="VJX41" s="559"/>
      <c r="VJY41" s="559"/>
      <c r="VJZ41" s="560"/>
      <c r="VKA41" s="559"/>
      <c r="VKB41" s="559"/>
      <c r="VKC41" s="559"/>
      <c r="VKD41" s="560"/>
      <c r="VKE41" s="560"/>
      <c r="VKF41" s="561"/>
      <c r="VKG41" s="560"/>
      <c r="VKH41" s="767"/>
      <c r="VKI41" s="767"/>
      <c r="VKJ41" s="767"/>
      <c r="VKK41" s="767"/>
      <c r="VKL41" s="767"/>
      <c r="VKM41" s="559"/>
      <c r="VKN41" s="559"/>
      <c r="VKO41" s="560"/>
      <c r="VKP41" s="559"/>
      <c r="VKQ41" s="559"/>
      <c r="VKR41" s="559"/>
      <c r="VKS41" s="560"/>
      <c r="VKT41" s="560"/>
      <c r="VKU41" s="561"/>
      <c r="VKV41" s="560"/>
      <c r="VKW41" s="767"/>
      <c r="VKX41" s="767"/>
      <c r="VKY41" s="767"/>
      <c r="VKZ41" s="767"/>
      <c r="VLA41" s="767"/>
      <c r="VLB41" s="559"/>
      <c r="VLC41" s="559"/>
      <c r="VLD41" s="560"/>
      <c r="VLE41" s="559"/>
      <c r="VLF41" s="559"/>
      <c r="VLG41" s="559"/>
      <c r="VLH41" s="560"/>
      <c r="VLI41" s="560"/>
      <c r="VLJ41" s="561"/>
      <c r="VLK41" s="560"/>
      <c r="VLL41" s="767"/>
      <c r="VLM41" s="767"/>
      <c r="VLN41" s="767"/>
      <c r="VLO41" s="767"/>
      <c r="VLP41" s="767"/>
      <c r="VLQ41" s="559"/>
      <c r="VLR41" s="559"/>
      <c r="VLS41" s="560"/>
      <c r="VLT41" s="559"/>
      <c r="VLU41" s="559"/>
      <c r="VLV41" s="559"/>
      <c r="VLW41" s="560"/>
      <c r="VLX41" s="560"/>
      <c r="VLY41" s="561"/>
      <c r="VLZ41" s="560"/>
      <c r="VMA41" s="767"/>
      <c r="VMB41" s="767"/>
      <c r="VMC41" s="767"/>
      <c r="VMD41" s="767"/>
      <c r="VME41" s="767"/>
      <c r="VMF41" s="559"/>
      <c r="VMG41" s="559"/>
      <c r="VMH41" s="560"/>
      <c r="VMI41" s="559"/>
      <c r="VMJ41" s="559"/>
      <c r="VMK41" s="559"/>
      <c r="VML41" s="560"/>
      <c r="VMM41" s="560"/>
      <c r="VMN41" s="561"/>
      <c r="VMO41" s="560"/>
      <c r="VMP41" s="767"/>
      <c r="VMQ41" s="767"/>
      <c r="VMR41" s="767"/>
      <c r="VMS41" s="767"/>
      <c r="VMT41" s="767"/>
      <c r="VMU41" s="559"/>
      <c r="VMV41" s="559"/>
      <c r="VMW41" s="560"/>
      <c r="VMX41" s="559"/>
      <c r="VMY41" s="559"/>
      <c r="VMZ41" s="559"/>
      <c r="VNA41" s="560"/>
      <c r="VNB41" s="560"/>
      <c r="VNC41" s="561"/>
      <c r="VND41" s="560"/>
      <c r="VNE41" s="767"/>
      <c r="VNF41" s="767"/>
      <c r="VNG41" s="767"/>
      <c r="VNH41" s="767"/>
      <c r="VNI41" s="767"/>
      <c r="VNJ41" s="559"/>
      <c r="VNK41" s="559"/>
      <c r="VNL41" s="560"/>
      <c r="VNM41" s="559"/>
      <c r="VNN41" s="559"/>
      <c r="VNO41" s="559"/>
      <c r="VNP41" s="560"/>
      <c r="VNQ41" s="560"/>
      <c r="VNR41" s="561"/>
      <c r="VNS41" s="560"/>
      <c r="VNT41" s="767"/>
      <c r="VNU41" s="767"/>
      <c r="VNV41" s="767"/>
      <c r="VNW41" s="767"/>
      <c r="VNX41" s="767"/>
      <c r="VNY41" s="559"/>
      <c r="VNZ41" s="559"/>
      <c r="VOA41" s="560"/>
      <c r="VOB41" s="559"/>
      <c r="VOC41" s="559"/>
      <c r="VOD41" s="559"/>
      <c r="VOE41" s="560"/>
      <c r="VOF41" s="560"/>
      <c r="VOG41" s="561"/>
      <c r="VOH41" s="560"/>
      <c r="VOI41" s="767"/>
      <c r="VOJ41" s="767"/>
      <c r="VOK41" s="767"/>
      <c r="VOL41" s="767"/>
      <c r="VOM41" s="767"/>
      <c r="VON41" s="559"/>
      <c r="VOO41" s="559"/>
      <c r="VOP41" s="560"/>
      <c r="VOQ41" s="559"/>
      <c r="VOR41" s="559"/>
      <c r="VOS41" s="559"/>
      <c r="VOT41" s="560"/>
      <c r="VOU41" s="560"/>
      <c r="VOV41" s="561"/>
      <c r="VOW41" s="560"/>
      <c r="VOX41" s="767"/>
      <c r="VOY41" s="767"/>
      <c r="VOZ41" s="767"/>
      <c r="VPA41" s="767"/>
      <c r="VPB41" s="767"/>
      <c r="VPC41" s="559"/>
      <c r="VPD41" s="559"/>
      <c r="VPE41" s="560"/>
      <c r="VPF41" s="559"/>
      <c r="VPG41" s="559"/>
      <c r="VPH41" s="559"/>
      <c r="VPI41" s="560"/>
      <c r="VPJ41" s="560"/>
      <c r="VPK41" s="561"/>
      <c r="VPL41" s="560"/>
      <c r="VPM41" s="767"/>
      <c r="VPN41" s="767"/>
      <c r="VPO41" s="767"/>
      <c r="VPP41" s="767"/>
      <c r="VPQ41" s="767"/>
      <c r="VPR41" s="559"/>
      <c r="VPS41" s="559"/>
      <c r="VPT41" s="560"/>
      <c r="VPU41" s="559"/>
      <c r="VPV41" s="559"/>
      <c r="VPW41" s="559"/>
      <c r="VPX41" s="560"/>
      <c r="VPY41" s="560"/>
      <c r="VPZ41" s="561"/>
      <c r="VQA41" s="560"/>
      <c r="VQB41" s="767"/>
      <c r="VQC41" s="767"/>
      <c r="VQD41" s="767"/>
      <c r="VQE41" s="767"/>
      <c r="VQF41" s="767"/>
      <c r="VQG41" s="559"/>
      <c r="VQH41" s="559"/>
      <c r="VQI41" s="560"/>
      <c r="VQJ41" s="559"/>
      <c r="VQK41" s="559"/>
      <c r="VQL41" s="559"/>
      <c r="VQM41" s="560"/>
      <c r="VQN41" s="560"/>
      <c r="VQO41" s="561"/>
      <c r="VQP41" s="560"/>
      <c r="VQQ41" s="767"/>
      <c r="VQR41" s="767"/>
      <c r="VQS41" s="767"/>
      <c r="VQT41" s="767"/>
      <c r="VQU41" s="767"/>
      <c r="VQV41" s="559"/>
      <c r="VQW41" s="559"/>
      <c r="VQX41" s="560"/>
      <c r="VQY41" s="559"/>
      <c r="VQZ41" s="559"/>
      <c r="VRA41" s="559"/>
      <c r="VRB41" s="560"/>
      <c r="VRC41" s="560"/>
      <c r="VRD41" s="561"/>
      <c r="VRE41" s="560"/>
      <c r="VRF41" s="767"/>
      <c r="VRG41" s="767"/>
      <c r="VRH41" s="767"/>
      <c r="VRI41" s="767"/>
      <c r="VRJ41" s="767"/>
      <c r="VRK41" s="559"/>
      <c r="VRL41" s="559"/>
      <c r="VRM41" s="560"/>
      <c r="VRN41" s="559"/>
      <c r="VRO41" s="559"/>
      <c r="VRP41" s="559"/>
      <c r="VRQ41" s="560"/>
      <c r="VRR41" s="560"/>
      <c r="VRS41" s="561"/>
      <c r="VRT41" s="560"/>
      <c r="VRU41" s="767"/>
      <c r="VRV41" s="767"/>
      <c r="VRW41" s="767"/>
      <c r="VRX41" s="767"/>
      <c r="VRY41" s="767"/>
      <c r="VRZ41" s="559"/>
      <c r="VSA41" s="559"/>
      <c r="VSB41" s="560"/>
      <c r="VSC41" s="559"/>
      <c r="VSD41" s="559"/>
      <c r="VSE41" s="559"/>
      <c r="VSF41" s="560"/>
      <c r="VSG41" s="560"/>
      <c r="VSH41" s="561"/>
      <c r="VSI41" s="560"/>
      <c r="VSJ41" s="767"/>
      <c r="VSK41" s="767"/>
      <c r="VSL41" s="767"/>
      <c r="VSM41" s="767"/>
      <c r="VSN41" s="767"/>
      <c r="VSO41" s="559"/>
      <c r="VSP41" s="559"/>
      <c r="VSQ41" s="560"/>
      <c r="VSR41" s="559"/>
      <c r="VSS41" s="559"/>
      <c r="VST41" s="559"/>
      <c r="VSU41" s="560"/>
      <c r="VSV41" s="560"/>
      <c r="VSW41" s="561"/>
      <c r="VSX41" s="560"/>
      <c r="VSY41" s="767"/>
      <c r="VSZ41" s="767"/>
      <c r="VTA41" s="767"/>
      <c r="VTB41" s="767"/>
      <c r="VTC41" s="767"/>
      <c r="VTD41" s="559"/>
      <c r="VTE41" s="559"/>
      <c r="VTF41" s="560"/>
      <c r="VTG41" s="559"/>
      <c r="VTH41" s="559"/>
      <c r="VTI41" s="559"/>
      <c r="VTJ41" s="560"/>
      <c r="VTK41" s="560"/>
      <c r="VTL41" s="561"/>
      <c r="VTM41" s="560"/>
      <c r="VTN41" s="767"/>
      <c r="VTO41" s="767"/>
      <c r="VTP41" s="767"/>
      <c r="VTQ41" s="767"/>
      <c r="VTR41" s="767"/>
      <c r="VTS41" s="559"/>
      <c r="VTT41" s="559"/>
      <c r="VTU41" s="560"/>
      <c r="VTV41" s="559"/>
      <c r="VTW41" s="559"/>
      <c r="VTX41" s="559"/>
      <c r="VTY41" s="560"/>
      <c r="VTZ41" s="560"/>
      <c r="VUA41" s="561"/>
      <c r="VUB41" s="560"/>
      <c r="VUC41" s="767"/>
      <c r="VUD41" s="767"/>
      <c r="VUE41" s="767"/>
      <c r="VUF41" s="767"/>
      <c r="VUG41" s="767"/>
      <c r="VUH41" s="559"/>
      <c r="VUI41" s="559"/>
      <c r="VUJ41" s="560"/>
      <c r="VUK41" s="559"/>
      <c r="VUL41" s="559"/>
      <c r="VUM41" s="559"/>
      <c r="VUN41" s="560"/>
      <c r="VUO41" s="560"/>
      <c r="VUP41" s="561"/>
      <c r="VUQ41" s="560"/>
      <c r="VUR41" s="767"/>
      <c r="VUS41" s="767"/>
      <c r="VUT41" s="767"/>
      <c r="VUU41" s="767"/>
      <c r="VUV41" s="767"/>
      <c r="VUW41" s="559"/>
      <c r="VUX41" s="559"/>
      <c r="VUY41" s="560"/>
      <c r="VUZ41" s="559"/>
      <c r="VVA41" s="559"/>
      <c r="VVB41" s="559"/>
      <c r="VVC41" s="560"/>
      <c r="VVD41" s="560"/>
      <c r="VVE41" s="561"/>
      <c r="VVF41" s="560"/>
      <c r="VVG41" s="767"/>
      <c r="VVH41" s="767"/>
      <c r="VVI41" s="767"/>
      <c r="VVJ41" s="767"/>
      <c r="VVK41" s="767"/>
      <c r="VVL41" s="559"/>
      <c r="VVM41" s="559"/>
      <c r="VVN41" s="560"/>
      <c r="VVO41" s="559"/>
      <c r="VVP41" s="559"/>
      <c r="VVQ41" s="559"/>
      <c r="VVR41" s="560"/>
      <c r="VVS41" s="560"/>
      <c r="VVT41" s="561"/>
      <c r="VVU41" s="560"/>
      <c r="VVV41" s="767"/>
      <c r="VVW41" s="767"/>
      <c r="VVX41" s="767"/>
      <c r="VVY41" s="767"/>
      <c r="VVZ41" s="767"/>
      <c r="VWA41" s="559"/>
      <c r="VWB41" s="559"/>
      <c r="VWC41" s="560"/>
      <c r="VWD41" s="559"/>
      <c r="VWE41" s="559"/>
      <c r="VWF41" s="559"/>
      <c r="VWG41" s="560"/>
      <c r="VWH41" s="560"/>
      <c r="VWI41" s="561"/>
      <c r="VWJ41" s="560"/>
      <c r="VWK41" s="767"/>
      <c r="VWL41" s="767"/>
      <c r="VWM41" s="767"/>
      <c r="VWN41" s="767"/>
      <c r="VWO41" s="767"/>
      <c r="VWP41" s="559"/>
      <c r="VWQ41" s="559"/>
      <c r="VWR41" s="560"/>
      <c r="VWS41" s="559"/>
      <c r="VWT41" s="559"/>
      <c r="VWU41" s="559"/>
      <c r="VWV41" s="560"/>
      <c r="VWW41" s="560"/>
      <c r="VWX41" s="561"/>
      <c r="VWY41" s="560"/>
      <c r="VWZ41" s="767"/>
      <c r="VXA41" s="767"/>
      <c r="VXB41" s="767"/>
      <c r="VXC41" s="767"/>
      <c r="VXD41" s="767"/>
      <c r="VXE41" s="559"/>
      <c r="VXF41" s="559"/>
      <c r="VXG41" s="560"/>
      <c r="VXH41" s="559"/>
      <c r="VXI41" s="559"/>
      <c r="VXJ41" s="559"/>
      <c r="VXK41" s="560"/>
      <c r="VXL41" s="560"/>
      <c r="VXM41" s="561"/>
      <c r="VXN41" s="560"/>
      <c r="VXO41" s="767"/>
      <c r="VXP41" s="767"/>
      <c r="VXQ41" s="767"/>
      <c r="VXR41" s="767"/>
      <c r="VXS41" s="767"/>
      <c r="VXT41" s="559"/>
      <c r="VXU41" s="559"/>
      <c r="VXV41" s="560"/>
      <c r="VXW41" s="559"/>
      <c r="VXX41" s="559"/>
      <c r="VXY41" s="559"/>
      <c r="VXZ41" s="560"/>
      <c r="VYA41" s="560"/>
      <c r="VYB41" s="561"/>
      <c r="VYC41" s="560"/>
      <c r="VYD41" s="767"/>
      <c r="VYE41" s="767"/>
      <c r="VYF41" s="767"/>
      <c r="VYG41" s="767"/>
      <c r="VYH41" s="767"/>
      <c r="VYI41" s="559"/>
      <c r="VYJ41" s="559"/>
      <c r="VYK41" s="560"/>
      <c r="VYL41" s="559"/>
      <c r="VYM41" s="559"/>
      <c r="VYN41" s="559"/>
      <c r="VYO41" s="560"/>
      <c r="VYP41" s="560"/>
      <c r="VYQ41" s="561"/>
      <c r="VYR41" s="560"/>
      <c r="VYS41" s="767"/>
      <c r="VYT41" s="767"/>
      <c r="VYU41" s="767"/>
      <c r="VYV41" s="767"/>
      <c r="VYW41" s="767"/>
      <c r="VYX41" s="559"/>
      <c r="VYY41" s="559"/>
      <c r="VYZ41" s="560"/>
      <c r="VZA41" s="559"/>
      <c r="VZB41" s="559"/>
      <c r="VZC41" s="559"/>
      <c r="VZD41" s="560"/>
      <c r="VZE41" s="560"/>
      <c r="VZF41" s="561"/>
      <c r="VZG41" s="560"/>
      <c r="VZH41" s="767"/>
      <c r="VZI41" s="767"/>
      <c r="VZJ41" s="767"/>
      <c r="VZK41" s="767"/>
      <c r="VZL41" s="767"/>
      <c r="VZM41" s="559"/>
      <c r="VZN41" s="559"/>
      <c r="VZO41" s="560"/>
      <c r="VZP41" s="559"/>
      <c r="VZQ41" s="559"/>
      <c r="VZR41" s="559"/>
      <c r="VZS41" s="560"/>
      <c r="VZT41" s="560"/>
      <c r="VZU41" s="561"/>
      <c r="VZV41" s="560"/>
      <c r="VZW41" s="767"/>
      <c r="VZX41" s="767"/>
      <c r="VZY41" s="767"/>
      <c r="VZZ41" s="767"/>
      <c r="WAA41" s="767"/>
      <c r="WAB41" s="559"/>
      <c r="WAC41" s="559"/>
      <c r="WAD41" s="560"/>
      <c r="WAE41" s="559"/>
      <c r="WAF41" s="559"/>
      <c r="WAG41" s="559"/>
      <c r="WAH41" s="560"/>
      <c r="WAI41" s="560"/>
      <c r="WAJ41" s="561"/>
      <c r="WAK41" s="560"/>
      <c r="WAL41" s="767"/>
      <c r="WAM41" s="767"/>
      <c r="WAN41" s="767"/>
      <c r="WAO41" s="767"/>
      <c r="WAP41" s="767"/>
      <c r="WAQ41" s="559"/>
      <c r="WAR41" s="559"/>
      <c r="WAS41" s="560"/>
      <c r="WAT41" s="559"/>
      <c r="WAU41" s="559"/>
      <c r="WAV41" s="559"/>
      <c r="WAW41" s="560"/>
      <c r="WAX41" s="560"/>
      <c r="WAY41" s="561"/>
      <c r="WAZ41" s="560"/>
      <c r="WBA41" s="767"/>
      <c r="WBB41" s="767"/>
      <c r="WBC41" s="767"/>
      <c r="WBD41" s="767"/>
      <c r="WBE41" s="767"/>
      <c r="WBF41" s="559"/>
      <c r="WBG41" s="559"/>
      <c r="WBH41" s="560"/>
      <c r="WBI41" s="559"/>
      <c r="WBJ41" s="559"/>
      <c r="WBK41" s="559"/>
      <c r="WBL41" s="560"/>
      <c r="WBM41" s="560"/>
      <c r="WBN41" s="561"/>
      <c r="WBO41" s="560"/>
      <c r="WBP41" s="767"/>
      <c r="WBQ41" s="767"/>
      <c r="WBR41" s="767"/>
      <c r="WBS41" s="767"/>
      <c r="WBT41" s="767"/>
      <c r="WBU41" s="559"/>
      <c r="WBV41" s="559"/>
      <c r="WBW41" s="560"/>
      <c r="WBX41" s="559"/>
      <c r="WBY41" s="559"/>
      <c r="WBZ41" s="559"/>
      <c r="WCA41" s="560"/>
      <c r="WCB41" s="560"/>
      <c r="WCC41" s="561"/>
      <c r="WCD41" s="560"/>
      <c r="WCE41" s="767"/>
      <c r="WCF41" s="767"/>
      <c r="WCG41" s="767"/>
      <c r="WCH41" s="767"/>
      <c r="WCI41" s="767"/>
      <c r="WCJ41" s="559"/>
      <c r="WCK41" s="559"/>
      <c r="WCL41" s="560"/>
      <c r="WCM41" s="559"/>
      <c r="WCN41" s="559"/>
      <c r="WCO41" s="559"/>
      <c r="WCP41" s="560"/>
      <c r="WCQ41" s="560"/>
      <c r="WCR41" s="561"/>
      <c r="WCS41" s="560"/>
      <c r="WCT41" s="767"/>
      <c r="WCU41" s="767"/>
      <c r="WCV41" s="767"/>
      <c r="WCW41" s="767"/>
      <c r="WCX41" s="767"/>
      <c r="WCY41" s="559"/>
      <c r="WCZ41" s="559"/>
      <c r="WDA41" s="560"/>
      <c r="WDB41" s="559"/>
      <c r="WDC41" s="559"/>
      <c r="WDD41" s="559"/>
      <c r="WDE41" s="560"/>
      <c r="WDF41" s="560"/>
      <c r="WDG41" s="561"/>
      <c r="WDH41" s="560"/>
      <c r="WDI41" s="767"/>
      <c r="WDJ41" s="767"/>
      <c r="WDK41" s="767"/>
      <c r="WDL41" s="767"/>
      <c r="WDM41" s="767"/>
      <c r="WDN41" s="559"/>
      <c r="WDO41" s="559"/>
      <c r="WDP41" s="560"/>
      <c r="WDQ41" s="559"/>
      <c r="WDR41" s="559"/>
      <c r="WDS41" s="559"/>
      <c r="WDT41" s="560"/>
      <c r="WDU41" s="560"/>
      <c r="WDV41" s="561"/>
      <c r="WDW41" s="560"/>
      <c r="WDX41" s="767"/>
      <c r="WDY41" s="767"/>
      <c r="WDZ41" s="767"/>
      <c r="WEA41" s="767"/>
      <c r="WEB41" s="767"/>
      <c r="WEC41" s="559"/>
      <c r="WED41" s="559"/>
      <c r="WEE41" s="560"/>
      <c r="WEF41" s="559"/>
      <c r="WEG41" s="559"/>
      <c r="WEH41" s="559"/>
      <c r="WEI41" s="560"/>
      <c r="WEJ41" s="560"/>
      <c r="WEK41" s="561"/>
      <c r="WEL41" s="560"/>
      <c r="WEM41" s="767"/>
      <c r="WEN41" s="767"/>
      <c r="WEO41" s="767"/>
      <c r="WEP41" s="767"/>
      <c r="WEQ41" s="767"/>
      <c r="WER41" s="559"/>
      <c r="WES41" s="559"/>
      <c r="WET41" s="560"/>
      <c r="WEU41" s="559"/>
      <c r="WEV41" s="559"/>
      <c r="WEW41" s="559"/>
      <c r="WEX41" s="560"/>
      <c r="WEY41" s="560"/>
      <c r="WEZ41" s="561"/>
      <c r="WFA41" s="560"/>
      <c r="WFB41" s="767"/>
      <c r="WFC41" s="767"/>
      <c r="WFD41" s="767"/>
      <c r="WFE41" s="767"/>
      <c r="WFF41" s="767"/>
      <c r="WFG41" s="559"/>
      <c r="WFH41" s="559"/>
      <c r="WFI41" s="560"/>
      <c r="WFJ41" s="559"/>
      <c r="WFK41" s="559"/>
      <c r="WFL41" s="559"/>
      <c r="WFM41" s="560"/>
      <c r="WFN41" s="560"/>
      <c r="WFO41" s="561"/>
      <c r="WFP41" s="560"/>
      <c r="WFQ41" s="767"/>
      <c r="WFR41" s="767"/>
      <c r="WFS41" s="767"/>
      <c r="WFT41" s="767"/>
      <c r="WFU41" s="767"/>
      <c r="WFV41" s="559"/>
      <c r="WFW41" s="559"/>
      <c r="WFX41" s="560"/>
      <c r="WFY41" s="559"/>
      <c r="WFZ41" s="559"/>
      <c r="WGA41" s="559"/>
      <c r="WGB41" s="560"/>
      <c r="WGC41" s="560"/>
      <c r="WGD41" s="561"/>
      <c r="WGE41" s="560"/>
      <c r="WGF41" s="767"/>
      <c r="WGG41" s="767"/>
      <c r="WGH41" s="767"/>
      <c r="WGI41" s="767"/>
      <c r="WGJ41" s="767"/>
      <c r="WGK41" s="559"/>
      <c r="WGL41" s="559"/>
      <c r="WGM41" s="560"/>
      <c r="WGN41" s="559"/>
      <c r="WGO41" s="559"/>
      <c r="WGP41" s="559"/>
      <c r="WGQ41" s="560"/>
      <c r="WGR41" s="560"/>
      <c r="WGS41" s="561"/>
      <c r="WGT41" s="560"/>
      <c r="WGU41" s="767"/>
      <c r="WGV41" s="767"/>
      <c r="WGW41" s="767"/>
      <c r="WGX41" s="767"/>
      <c r="WGY41" s="767"/>
      <c r="WGZ41" s="559"/>
      <c r="WHA41" s="559"/>
      <c r="WHB41" s="560"/>
      <c r="WHC41" s="559"/>
      <c r="WHD41" s="559"/>
      <c r="WHE41" s="559"/>
      <c r="WHF41" s="560"/>
      <c r="WHG41" s="560"/>
      <c r="WHH41" s="561"/>
      <c r="WHI41" s="560"/>
      <c r="WHJ41" s="767"/>
      <c r="WHK41" s="767"/>
      <c r="WHL41" s="767"/>
      <c r="WHM41" s="767"/>
      <c r="WHN41" s="767"/>
      <c r="WHO41" s="559"/>
      <c r="WHP41" s="559"/>
      <c r="WHQ41" s="560"/>
      <c r="WHR41" s="559"/>
      <c r="WHS41" s="559"/>
      <c r="WHT41" s="559"/>
      <c r="WHU41" s="560"/>
      <c r="WHV41" s="560"/>
      <c r="WHW41" s="561"/>
      <c r="WHX41" s="560"/>
      <c r="WHY41" s="767"/>
      <c r="WHZ41" s="767"/>
      <c r="WIA41" s="767"/>
      <c r="WIB41" s="767"/>
      <c r="WIC41" s="767"/>
      <c r="WID41" s="559"/>
      <c r="WIE41" s="559"/>
      <c r="WIF41" s="560"/>
      <c r="WIG41" s="559"/>
      <c r="WIH41" s="559"/>
      <c r="WII41" s="559"/>
      <c r="WIJ41" s="560"/>
      <c r="WIK41" s="560"/>
      <c r="WIL41" s="561"/>
      <c r="WIM41" s="560"/>
      <c r="WIN41" s="767"/>
      <c r="WIO41" s="767"/>
      <c r="WIP41" s="767"/>
      <c r="WIQ41" s="767"/>
      <c r="WIR41" s="767"/>
      <c r="WIS41" s="559"/>
      <c r="WIT41" s="559"/>
      <c r="WIU41" s="560"/>
      <c r="WIV41" s="559"/>
      <c r="WIW41" s="559"/>
      <c r="WIX41" s="559"/>
      <c r="WIY41" s="560"/>
      <c r="WIZ41" s="560"/>
      <c r="WJA41" s="561"/>
      <c r="WJB41" s="560"/>
      <c r="WJC41" s="767"/>
      <c r="WJD41" s="767"/>
      <c r="WJE41" s="767"/>
      <c r="WJF41" s="767"/>
      <c r="WJG41" s="767"/>
      <c r="WJH41" s="559"/>
      <c r="WJI41" s="559"/>
      <c r="WJJ41" s="560"/>
      <c r="WJK41" s="559"/>
      <c r="WJL41" s="559"/>
      <c r="WJM41" s="559"/>
      <c r="WJN41" s="560"/>
      <c r="WJO41" s="560"/>
      <c r="WJP41" s="561"/>
      <c r="WJQ41" s="560"/>
      <c r="WJR41" s="767"/>
      <c r="WJS41" s="767"/>
      <c r="WJT41" s="767"/>
      <c r="WJU41" s="767"/>
      <c r="WJV41" s="767"/>
      <c r="WJW41" s="559"/>
      <c r="WJX41" s="559"/>
      <c r="WJY41" s="560"/>
      <c r="WJZ41" s="559"/>
      <c r="WKA41" s="559"/>
      <c r="WKB41" s="559"/>
      <c r="WKC41" s="560"/>
      <c r="WKD41" s="560"/>
      <c r="WKE41" s="561"/>
      <c r="WKF41" s="560"/>
      <c r="WKG41" s="767"/>
      <c r="WKH41" s="767"/>
      <c r="WKI41" s="767"/>
      <c r="WKJ41" s="767"/>
      <c r="WKK41" s="767"/>
      <c r="WKL41" s="559"/>
      <c r="WKM41" s="559"/>
      <c r="WKN41" s="560"/>
      <c r="WKO41" s="559"/>
      <c r="WKP41" s="559"/>
      <c r="WKQ41" s="559"/>
      <c r="WKR41" s="560"/>
      <c r="WKS41" s="560"/>
      <c r="WKT41" s="561"/>
      <c r="WKU41" s="560"/>
      <c r="WKV41" s="767"/>
      <c r="WKW41" s="767"/>
      <c r="WKX41" s="767"/>
      <c r="WKY41" s="767"/>
      <c r="WKZ41" s="767"/>
      <c r="WLA41" s="559"/>
      <c r="WLB41" s="559"/>
      <c r="WLC41" s="560"/>
      <c r="WLD41" s="559"/>
      <c r="WLE41" s="559"/>
      <c r="WLF41" s="559"/>
      <c r="WLG41" s="560"/>
      <c r="WLH41" s="560"/>
      <c r="WLI41" s="561"/>
      <c r="WLJ41" s="560"/>
      <c r="WLK41" s="767"/>
      <c r="WLL41" s="767"/>
      <c r="WLM41" s="767"/>
      <c r="WLN41" s="767"/>
      <c r="WLO41" s="767"/>
      <c r="WLP41" s="559"/>
      <c r="WLQ41" s="559"/>
      <c r="WLR41" s="560"/>
      <c r="WLS41" s="559"/>
      <c r="WLT41" s="559"/>
      <c r="WLU41" s="559"/>
      <c r="WLV41" s="560"/>
      <c r="WLW41" s="560"/>
      <c r="WLX41" s="561"/>
      <c r="WLY41" s="560"/>
      <c r="WLZ41" s="767"/>
      <c r="WMA41" s="767"/>
      <c r="WMB41" s="767"/>
      <c r="WMC41" s="767"/>
      <c r="WMD41" s="767"/>
      <c r="WME41" s="559"/>
      <c r="WMF41" s="559"/>
      <c r="WMG41" s="560"/>
      <c r="WMH41" s="559"/>
      <c r="WMI41" s="559"/>
      <c r="WMJ41" s="559"/>
      <c r="WMK41" s="560"/>
      <c r="WML41" s="560"/>
      <c r="WMM41" s="561"/>
      <c r="WMN41" s="560"/>
      <c r="WMO41" s="767"/>
      <c r="WMP41" s="767"/>
      <c r="WMQ41" s="767"/>
      <c r="WMR41" s="767"/>
      <c r="WMS41" s="767"/>
      <c r="WMT41" s="559"/>
      <c r="WMU41" s="559"/>
      <c r="WMV41" s="560"/>
      <c r="WMW41" s="559"/>
      <c r="WMX41" s="559"/>
      <c r="WMY41" s="559"/>
      <c r="WMZ41" s="560"/>
      <c r="WNA41" s="560"/>
      <c r="WNB41" s="561"/>
      <c r="WNC41" s="560"/>
      <c r="WND41" s="767"/>
      <c r="WNE41" s="767"/>
      <c r="WNF41" s="767"/>
      <c r="WNG41" s="767"/>
      <c r="WNH41" s="767"/>
      <c r="WNI41" s="559"/>
      <c r="WNJ41" s="559"/>
      <c r="WNK41" s="560"/>
      <c r="WNL41" s="559"/>
      <c r="WNM41" s="559"/>
      <c r="WNN41" s="559"/>
      <c r="WNO41" s="560"/>
      <c r="WNP41" s="560"/>
      <c r="WNQ41" s="561"/>
      <c r="WNR41" s="560"/>
      <c r="WNS41" s="767"/>
      <c r="WNT41" s="767"/>
      <c r="WNU41" s="767"/>
      <c r="WNV41" s="767"/>
      <c r="WNW41" s="767"/>
      <c r="WNX41" s="559"/>
      <c r="WNY41" s="559"/>
      <c r="WNZ41" s="560"/>
      <c r="WOA41" s="559"/>
      <c r="WOB41" s="559"/>
      <c r="WOC41" s="559"/>
      <c r="WOD41" s="560"/>
      <c r="WOE41" s="560"/>
      <c r="WOF41" s="561"/>
      <c r="WOG41" s="560"/>
      <c r="WOH41" s="767"/>
      <c r="WOI41" s="767"/>
      <c r="WOJ41" s="767"/>
      <c r="WOK41" s="767"/>
      <c r="WOL41" s="767"/>
      <c r="WOM41" s="559"/>
      <c r="WON41" s="559"/>
      <c r="WOO41" s="560"/>
      <c r="WOP41" s="559"/>
      <c r="WOQ41" s="559"/>
      <c r="WOR41" s="559"/>
      <c r="WOS41" s="560"/>
      <c r="WOT41" s="560"/>
      <c r="WOU41" s="561"/>
      <c r="WOV41" s="560"/>
      <c r="WOW41" s="767"/>
      <c r="WOX41" s="767"/>
      <c r="WOY41" s="767"/>
      <c r="WOZ41" s="767"/>
      <c r="WPA41" s="767"/>
      <c r="WPB41" s="559"/>
      <c r="WPC41" s="559"/>
      <c r="WPD41" s="560"/>
      <c r="WPE41" s="559"/>
      <c r="WPF41" s="559"/>
      <c r="WPG41" s="559"/>
      <c r="WPH41" s="560"/>
      <c r="WPI41" s="560"/>
      <c r="WPJ41" s="561"/>
      <c r="WPK41" s="560"/>
      <c r="WPL41" s="767"/>
      <c r="WPM41" s="767"/>
      <c r="WPN41" s="767"/>
      <c r="WPO41" s="767"/>
      <c r="WPP41" s="767"/>
      <c r="WPQ41" s="559"/>
      <c r="WPR41" s="559"/>
      <c r="WPS41" s="560"/>
      <c r="WPT41" s="559"/>
      <c r="WPU41" s="559"/>
      <c r="WPV41" s="559"/>
      <c r="WPW41" s="560"/>
      <c r="WPX41" s="560"/>
      <c r="WPY41" s="561"/>
      <c r="WPZ41" s="560"/>
      <c r="WQA41" s="767"/>
      <c r="WQB41" s="767"/>
      <c r="WQC41" s="767"/>
      <c r="WQD41" s="767"/>
      <c r="WQE41" s="767"/>
      <c r="WQF41" s="559"/>
      <c r="WQG41" s="559"/>
      <c r="WQH41" s="560"/>
      <c r="WQI41" s="559"/>
      <c r="WQJ41" s="559"/>
      <c r="WQK41" s="559"/>
      <c r="WQL41" s="560"/>
      <c r="WQM41" s="560"/>
      <c r="WQN41" s="561"/>
      <c r="WQO41" s="560"/>
      <c r="WQP41" s="767"/>
      <c r="WQQ41" s="767"/>
      <c r="WQR41" s="767"/>
      <c r="WQS41" s="767"/>
      <c r="WQT41" s="767"/>
      <c r="WQU41" s="559"/>
      <c r="WQV41" s="559"/>
      <c r="WQW41" s="560"/>
      <c r="WQX41" s="559"/>
      <c r="WQY41" s="559"/>
      <c r="WQZ41" s="559"/>
      <c r="WRA41" s="560"/>
      <c r="WRB41" s="560"/>
      <c r="WRC41" s="561"/>
      <c r="WRD41" s="560"/>
      <c r="WRE41" s="767"/>
      <c r="WRF41" s="767"/>
      <c r="WRG41" s="767"/>
      <c r="WRH41" s="767"/>
      <c r="WRI41" s="767"/>
      <c r="WRJ41" s="559"/>
      <c r="WRK41" s="559"/>
      <c r="WRL41" s="560"/>
      <c r="WRM41" s="559"/>
      <c r="WRN41" s="559"/>
      <c r="WRO41" s="559"/>
      <c r="WRP41" s="560"/>
      <c r="WRQ41" s="560"/>
      <c r="WRR41" s="561"/>
      <c r="WRS41" s="560"/>
      <c r="WRT41" s="767"/>
      <c r="WRU41" s="767"/>
      <c r="WRV41" s="767"/>
      <c r="WRW41" s="767"/>
      <c r="WRX41" s="767"/>
      <c r="WRY41" s="559"/>
      <c r="WRZ41" s="559"/>
      <c r="WSA41" s="560"/>
      <c r="WSB41" s="559"/>
      <c r="WSC41" s="559"/>
      <c r="WSD41" s="559"/>
      <c r="WSE41" s="560"/>
      <c r="WSF41" s="560"/>
      <c r="WSG41" s="561"/>
      <c r="WSH41" s="560"/>
      <c r="WSI41" s="767"/>
      <c r="WSJ41" s="767"/>
      <c r="WSK41" s="767"/>
      <c r="WSL41" s="767"/>
      <c r="WSM41" s="767"/>
      <c r="WSN41" s="559"/>
      <c r="WSO41" s="559"/>
      <c r="WSP41" s="560"/>
      <c r="WSQ41" s="559"/>
      <c r="WSR41" s="559"/>
      <c r="WSS41" s="559"/>
      <c r="WST41" s="560"/>
      <c r="WSU41" s="560"/>
      <c r="WSV41" s="561"/>
      <c r="WSW41" s="560"/>
      <c r="WSX41" s="767"/>
      <c r="WSY41" s="767"/>
      <c r="WSZ41" s="767"/>
      <c r="WTA41" s="767"/>
      <c r="WTB41" s="767"/>
      <c r="WTC41" s="559"/>
      <c r="WTD41" s="559"/>
      <c r="WTE41" s="560"/>
      <c r="WTF41" s="559"/>
      <c r="WTG41" s="559"/>
      <c r="WTH41" s="559"/>
      <c r="WTI41" s="560"/>
      <c r="WTJ41" s="560"/>
      <c r="WTK41" s="561"/>
      <c r="WTL41" s="560"/>
      <c r="WTM41" s="767"/>
      <c r="WTN41" s="767"/>
      <c r="WTO41" s="767"/>
      <c r="WTP41" s="767"/>
      <c r="WTQ41" s="767"/>
      <c r="WTR41" s="559"/>
      <c r="WTS41" s="559"/>
      <c r="WTT41" s="560"/>
      <c r="WTU41" s="559"/>
      <c r="WTV41" s="559"/>
      <c r="WTW41" s="559"/>
      <c r="WTX41" s="560"/>
      <c r="WTY41" s="560"/>
      <c r="WTZ41" s="561"/>
      <c r="WUA41" s="560"/>
      <c r="WUB41" s="767"/>
      <c r="WUC41" s="767"/>
      <c r="WUD41" s="767"/>
      <c r="WUE41" s="767"/>
      <c r="WUF41" s="767"/>
      <c r="WUG41" s="559"/>
      <c r="WUH41" s="559"/>
      <c r="WUI41" s="560"/>
      <c r="WUJ41" s="559"/>
      <c r="WUK41" s="559"/>
      <c r="WUL41" s="559"/>
      <c r="WUM41" s="560"/>
      <c r="WUN41" s="560"/>
      <c r="WUO41" s="561"/>
      <c r="WUP41" s="560"/>
      <c r="WUQ41" s="767"/>
      <c r="WUR41" s="767"/>
      <c r="WUS41" s="767"/>
      <c r="WUT41" s="767"/>
      <c r="WUU41" s="767"/>
      <c r="WUV41" s="559"/>
      <c r="WUW41" s="559"/>
      <c r="WUX41" s="560"/>
      <c r="WUY41" s="559"/>
      <c r="WUZ41" s="559"/>
      <c r="WVA41" s="559"/>
      <c r="WVB41" s="560"/>
      <c r="WVC41" s="560"/>
      <c r="WVD41" s="561"/>
      <c r="WVE41" s="560"/>
      <c r="WVF41" s="767"/>
      <c r="WVG41" s="767"/>
      <c r="WVH41" s="767"/>
      <c r="WVI41" s="767"/>
      <c r="WVJ41" s="767"/>
      <c r="WVK41" s="559"/>
      <c r="WVL41" s="559"/>
      <c r="WVM41" s="560"/>
      <c r="WVN41" s="559"/>
      <c r="WVO41" s="559"/>
      <c r="WVP41" s="559"/>
      <c r="WVQ41" s="560"/>
      <c r="WVR41" s="560"/>
      <c r="WVS41" s="561"/>
      <c r="WVT41" s="560"/>
      <c r="WVU41" s="767"/>
      <c r="WVV41" s="767"/>
      <c r="WVW41" s="767"/>
      <c r="WVX41" s="767"/>
      <c r="WVY41" s="767"/>
      <c r="WVZ41" s="559"/>
      <c r="WWA41" s="559"/>
      <c r="WWB41" s="560"/>
      <c r="WWC41" s="559"/>
      <c r="WWD41" s="559"/>
      <c r="WWE41" s="559"/>
      <c r="WWF41" s="560"/>
      <c r="WWG41" s="560"/>
      <c r="WWH41" s="561"/>
      <c r="WWI41" s="560"/>
      <c r="WWJ41" s="767"/>
      <c r="WWK41" s="767"/>
      <c r="WWL41" s="767"/>
      <c r="WWM41" s="767"/>
      <c r="WWN41" s="767"/>
      <c r="WWO41" s="559"/>
      <c r="WWP41" s="559"/>
      <c r="WWQ41" s="560"/>
      <c r="WWR41" s="559"/>
      <c r="WWS41" s="559"/>
      <c r="WWT41" s="559"/>
      <c r="WWU41" s="560"/>
      <c r="WWV41" s="560"/>
      <c r="WWW41" s="561"/>
      <c r="WWX41" s="560"/>
      <c r="WWY41" s="767"/>
      <c r="WWZ41" s="767"/>
      <c r="WXA41" s="767"/>
      <c r="WXB41" s="767"/>
      <c r="WXC41" s="767"/>
      <c r="WXD41" s="559"/>
      <c r="WXE41" s="559"/>
      <c r="WXF41" s="560"/>
      <c r="WXG41" s="559"/>
      <c r="WXH41" s="559"/>
      <c r="WXI41" s="559"/>
      <c r="WXJ41" s="560"/>
      <c r="WXK41" s="560"/>
      <c r="WXL41" s="561"/>
      <c r="WXM41" s="560"/>
      <c r="WXN41" s="767"/>
      <c r="WXO41" s="767"/>
      <c r="WXP41" s="767"/>
      <c r="WXQ41" s="767"/>
      <c r="WXR41" s="767"/>
      <c r="WXS41" s="559"/>
      <c r="WXT41" s="559"/>
      <c r="WXU41" s="560"/>
      <c r="WXV41" s="559"/>
      <c r="WXW41" s="559"/>
      <c r="WXX41" s="559"/>
      <c r="WXY41" s="560"/>
      <c r="WXZ41" s="560"/>
      <c r="WYA41" s="561"/>
      <c r="WYB41" s="560"/>
      <c r="WYC41" s="767"/>
      <c r="WYD41" s="767"/>
      <c r="WYE41" s="767"/>
      <c r="WYF41" s="767"/>
      <c r="WYG41" s="767"/>
      <c r="WYH41" s="559"/>
      <c r="WYI41" s="559"/>
      <c r="WYJ41" s="560"/>
      <c r="WYK41" s="559"/>
      <c r="WYL41" s="559"/>
      <c r="WYM41" s="559"/>
      <c r="WYN41" s="560"/>
      <c r="WYO41" s="560"/>
      <c r="WYP41" s="561"/>
      <c r="WYQ41" s="560"/>
      <c r="WYR41" s="767"/>
      <c r="WYS41" s="767"/>
      <c r="WYT41" s="767"/>
      <c r="WYU41" s="767"/>
      <c r="WYV41" s="767"/>
      <c r="WYW41" s="559"/>
      <c r="WYX41" s="559"/>
      <c r="WYY41" s="560"/>
      <c r="WYZ41" s="559"/>
      <c r="WZA41" s="559"/>
      <c r="WZB41" s="559"/>
      <c r="WZC41" s="560"/>
      <c r="WZD41" s="560"/>
      <c r="WZE41" s="561"/>
      <c r="WZF41" s="560"/>
      <c r="WZG41" s="767"/>
      <c r="WZH41" s="767"/>
      <c r="WZI41" s="767"/>
      <c r="WZJ41" s="767"/>
      <c r="WZK41" s="767"/>
      <c r="WZL41" s="559"/>
      <c r="WZM41" s="559"/>
      <c r="WZN41" s="560"/>
      <c r="WZO41" s="559"/>
      <c r="WZP41" s="559"/>
      <c r="WZQ41" s="559"/>
      <c r="WZR41" s="560"/>
      <c r="WZS41" s="560"/>
      <c r="WZT41" s="561"/>
      <c r="WZU41" s="560"/>
      <c r="WZV41" s="767"/>
      <c r="WZW41" s="767"/>
      <c r="WZX41" s="767"/>
      <c r="WZY41" s="767"/>
      <c r="WZZ41" s="767"/>
      <c r="XAA41" s="559"/>
      <c r="XAB41" s="559"/>
      <c r="XAC41" s="560"/>
      <c r="XAD41" s="559"/>
      <c r="XAE41" s="559"/>
      <c r="XAF41" s="559"/>
      <c r="XAG41" s="560"/>
      <c r="XAH41" s="560"/>
      <c r="XAI41" s="561"/>
      <c r="XAJ41" s="560"/>
      <c r="XAK41" s="767"/>
      <c r="XAL41" s="767"/>
      <c r="XAM41" s="767"/>
      <c r="XAN41" s="767"/>
      <c r="XAO41" s="767"/>
      <c r="XAP41" s="559"/>
      <c r="XAQ41" s="559"/>
      <c r="XAR41" s="560"/>
      <c r="XAS41" s="559"/>
      <c r="XAT41" s="559"/>
      <c r="XAU41" s="559"/>
      <c r="XAV41" s="560"/>
      <c r="XAW41" s="560"/>
      <c r="XAX41" s="561"/>
      <c r="XAY41" s="560"/>
      <c r="XAZ41" s="767"/>
      <c r="XBA41" s="767"/>
      <c r="XBB41" s="767"/>
      <c r="XBC41" s="767"/>
      <c r="XBD41" s="767"/>
      <c r="XBE41" s="559"/>
      <c r="XBF41" s="559"/>
      <c r="XBG41" s="560"/>
      <c r="XBH41" s="559"/>
      <c r="XBI41" s="559"/>
      <c r="XBJ41" s="559"/>
      <c r="XBK41" s="560"/>
      <c r="XBL41" s="560"/>
      <c r="XBM41" s="561"/>
      <c r="XBN41" s="560"/>
      <c r="XBO41" s="767"/>
      <c r="XBP41" s="767"/>
      <c r="XBQ41" s="767"/>
      <c r="XBR41" s="767"/>
      <c r="XBS41" s="767"/>
      <c r="XBT41" s="559"/>
      <c r="XBU41" s="559"/>
      <c r="XBV41" s="560"/>
      <c r="XBW41" s="559"/>
      <c r="XBX41" s="559"/>
      <c r="XBY41" s="559"/>
      <c r="XBZ41" s="560"/>
      <c r="XCA41" s="560"/>
      <c r="XCB41" s="561"/>
      <c r="XCC41" s="560"/>
      <c r="XCD41" s="767"/>
      <c r="XCE41" s="767"/>
      <c r="XCF41" s="767"/>
      <c r="XCG41" s="767"/>
      <c r="XCH41" s="767"/>
      <c r="XCI41" s="559"/>
      <c r="XCJ41" s="559"/>
      <c r="XCK41" s="560"/>
      <c r="XCL41" s="559"/>
      <c r="XCM41" s="559"/>
      <c r="XCN41" s="559"/>
      <c r="XCO41" s="560"/>
      <c r="XCP41" s="560"/>
      <c r="XCQ41" s="561"/>
      <c r="XCR41" s="560"/>
      <c r="XCS41" s="767"/>
      <c r="XCT41" s="767"/>
      <c r="XCU41" s="767"/>
      <c r="XCV41" s="767"/>
      <c r="XCW41" s="767"/>
      <c r="XCX41" s="559"/>
      <c r="XCY41" s="559"/>
      <c r="XCZ41" s="560"/>
      <c r="XDA41" s="559"/>
      <c r="XDB41" s="559"/>
      <c r="XDC41" s="559"/>
      <c r="XDD41" s="560"/>
      <c r="XDE41" s="560"/>
      <c r="XDF41" s="561"/>
      <c r="XDG41" s="560"/>
      <c r="XDH41" s="767"/>
      <c r="XDI41" s="767"/>
      <c r="XDJ41" s="767"/>
      <c r="XDK41" s="767"/>
      <c r="XDL41" s="767"/>
      <c r="XDM41" s="559"/>
      <c r="XDN41" s="559"/>
      <c r="XDO41" s="560"/>
      <c r="XDP41" s="559"/>
      <c r="XDQ41" s="559"/>
      <c r="XDR41" s="559"/>
      <c r="XDS41" s="560"/>
      <c r="XDT41" s="560"/>
      <c r="XDU41" s="561"/>
      <c r="XDV41" s="560"/>
      <c r="XDW41" s="767"/>
      <c r="XDX41" s="767"/>
      <c r="XDY41" s="767"/>
      <c r="XDZ41" s="767"/>
      <c r="XEA41" s="767"/>
      <c r="XEB41" s="559"/>
      <c r="XEC41" s="559"/>
      <c r="XED41" s="560"/>
      <c r="XEE41" s="559"/>
      <c r="XEF41" s="559"/>
      <c r="XEG41" s="559"/>
      <c r="XEH41" s="560"/>
      <c r="XEI41" s="560"/>
      <c r="XEJ41" s="561"/>
      <c r="XEK41" s="560"/>
      <c r="XEL41" s="767"/>
      <c r="XEM41" s="767"/>
      <c r="XEN41" s="767"/>
      <c r="XEO41" s="767"/>
      <c r="XEP41" s="767"/>
      <c r="XEQ41" s="559"/>
      <c r="XER41" s="559"/>
      <c r="XES41" s="560"/>
      <c r="XET41" s="559"/>
      <c r="XEU41" s="559"/>
      <c r="XEV41" s="559"/>
      <c r="XEW41" s="560"/>
      <c r="XEX41" s="560"/>
      <c r="XEY41" s="561"/>
      <c r="XEZ41" s="560"/>
      <c r="XFA41" s="767"/>
      <c r="XFB41" s="767"/>
      <c r="XFC41" s="767"/>
      <c r="XFD41" s="767"/>
    </row>
    <row r="42" spans="1:16384" s="52" customFormat="1" ht="39" customHeight="1">
      <c r="A42" s="248" t="s">
        <v>305</v>
      </c>
      <c r="B42" s="249" t="s">
        <v>306</v>
      </c>
      <c r="C42" s="249" t="s">
        <v>307</v>
      </c>
      <c r="D42" s="250" t="s">
        <v>41</v>
      </c>
      <c r="E42" s="251" t="s">
        <v>2</v>
      </c>
      <c r="F42" s="252" t="s">
        <v>3</v>
      </c>
      <c r="G42" s="252" t="s">
        <v>190</v>
      </c>
      <c r="H42" s="252" t="s">
        <v>308</v>
      </c>
      <c r="I42" s="526" t="s">
        <v>309</v>
      </c>
      <c r="J42" s="526" t="s">
        <v>310</v>
      </c>
      <c r="K42" s="254" t="s">
        <v>311</v>
      </c>
      <c r="L42" s="768" t="s">
        <v>313</v>
      </c>
      <c r="M42" s="768"/>
      <c r="N42" s="255" t="s">
        <v>312</v>
      </c>
      <c r="O42" s="256" t="s">
        <v>315</v>
      </c>
    </row>
    <row r="43" spans="1:16384" s="52" customFormat="1" ht="37.5" customHeight="1">
      <c r="A43" s="769" t="str">
        <f>'Financial Plan 1397'!A44:B44</f>
        <v>ه: بخش منابع بشری</v>
      </c>
      <c r="B43" s="769"/>
      <c r="C43" s="769"/>
      <c r="D43" s="769"/>
      <c r="E43" s="266"/>
      <c r="F43" s="267"/>
      <c r="G43" s="267"/>
      <c r="H43" s="267"/>
      <c r="I43" s="268"/>
      <c r="J43" s="268"/>
      <c r="K43" s="268"/>
      <c r="L43" s="267" t="s">
        <v>255</v>
      </c>
      <c r="M43" s="258" t="s">
        <v>314</v>
      </c>
      <c r="N43" s="259"/>
      <c r="O43" s="258"/>
    </row>
    <row r="44" spans="1:16384" s="57" customFormat="1" ht="19.5" customHeight="1">
      <c r="A44" s="777" t="s">
        <v>321</v>
      </c>
      <c r="B44" s="777" t="s">
        <v>318</v>
      </c>
      <c r="C44" s="776" t="s">
        <v>324</v>
      </c>
      <c r="D44" s="552" t="str">
        <f>'Financial Plan 1397'!B46</f>
        <v>هماهنگ کننده پروزه</v>
      </c>
      <c r="E44" s="552" t="str">
        <f>'Financial Plan 1397'!C46</f>
        <v>ماه</v>
      </c>
      <c r="F44" s="552">
        <f>'Financial Plan 1397'!D46</f>
        <v>12</v>
      </c>
      <c r="G44" s="270">
        <f>'Financial Plan 1397'!F46</f>
        <v>142222</v>
      </c>
      <c r="H44" s="271">
        <f>'Financial Plan 1397'!H46</f>
        <v>1706664</v>
      </c>
      <c r="I44" s="272">
        <v>43101</v>
      </c>
      <c r="J44" s="272">
        <v>43465</v>
      </c>
      <c r="K44" s="273" t="s">
        <v>344</v>
      </c>
      <c r="L44" s="274">
        <v>12</v>
      </c>
      <c r="M44" s="275">
        <f>'Financial Plan 1397'!G46</f>
        <v>264</v>
      </c>
      <c r="N44" s="276">
        <f>M44*7</f>
        <v>1848</v>
      </c>
      <c r="O44" s="277"/>
    </row>
    <row r="45" spans="1:16384" s="57" customFormat="1" ht="19.5" customHeight="1">
      <c r="A45" s="777"/>
      <c r="B45" s="777"/>
      <c r="C45" s="776"/>
      <c r="D45" s="552" t="str">
        <f>'Financial Plan 1397'!B47</f>
        <v>آمر نظارت و ارزیابی</v>
      </c>
      <c r="E45" s="552" t="str">
        <f>'Financial Plan 1397'!C47</f>
        <v>ماه</v>
      </c>
      <c r="F45" s="552">
        <f>'Financial Plan 1397'!D47</f>
        <v>12</v>
      </c>
      <c r="G45" s="270">
        <f>'Financial Plan 1397'!F47</f>
        <v>72000</v>
      </c>
      <c r="H45" s="271">
        <f>'Financial Plan 1397'!H47</f>
        <v>864000</v>
      </c>
      <c r="I45" s="272">
        <v>43101</v>
      </c>
      <c r="J45" s="272">
        <v>43465</v>
      </c>
      <c r="K45" s="273" t="s">
        <v>344</v>
      </c>
      <c r="L45" s="274">
        <v>12</v>
      </c>
      <c r="M45" s="275">
        <f>'Financial Plan 1397'!G47</f>
        <v>264</v>
      </c>
      <c r="N45" s="276">
        <f t="shared" ref="N45:N57" si="6">M45*7</f>
        <v>1848</v>
      </c>
      <c r="O45" s="277"/>
    </row>
    <row r="46" spans="1:16384" s="57" customFormat="1" ht="19.5" customHeight="1">
      <c r="A46" s="777"/>
      <c r="B46" s="777"/>
      <c r="C46" s="776"/>
      <c r="D46" s="552" t="str">
        <f>'Financial Plan 1397'!B48</f>
        <v>متخصص دیزاین پروگرام تنظیم منابع طبیعی</v>
      </c>
      <c r="E46" s="552" t="str">
        <f>'Financial Plan 1397'!C48</f>
        <v>ماه</v>
      </c>
      <c r="F46" s="552">
        <f>'Financial Plan 1397'!D48</f>
        <v>12</v>
      </c>
      <c r="G46" s="270">
        <f>'Financial Plan 1397'!F48</f>
        <v>90333</v>
      </c>
      <c r="H46" s="271">
        <f>'Financial Plan 1397'!H48</f>
        <v>1083996</v>
      </c>
      <c r="I46" s="272">
        <v>43101</v>
      </c>
      <c r="J46" s="272">
        <v>43465</v>
      </c>
      <c r="K46" s="273" t="s">
        <v>344</v>
      </c>
      <c r="L46" s="274">
        <v>12</v>
      </c>
      <c r="M46" s="275">
        <f>'Financial Plan 1397'!G48</f>
        <v>264</v>
      </c>
      <c r="N46" s="276">
        <f t="shared" si="6"/>
        <v>1848</v>
      </c>
      <c r="O46" s="277"/>
    </row>
    <row r="47" spans="1:16384" s="57" customFormat="1" ht="19.5" customHeight="1">
      <c r="A47" s="777"/>
      <c r="B47" s="777"/>
      <c r="C47" s="776"/>
      <c r="D47" s="552" t="str">
        <f>'Financial Plan 1397'!B49</f>
        <v>اسیستانت مالی و اداری</v>
      </c>
      <c r="E47" s="552" t="str">
        <f>'Financial Plan 1397'!C49</f>
        <v>ماه</v>
      </c>
      <c r="F47" s="552">
        <f>'Financial Plan 1397'!D49</f>
        <v>12</v>
      </c>
      <c r="G47" s="270">
        <f>'Financial Plan 1397'!F49</f>
        <v>30000</v>
      </c>
      <c r="H47" s="271">
        <f>'Financial Plan 1397'!H49</f>
        <v>360000</v>
      </c>
      <c r="I47" s="272">
        <v>43101</v>
      </c>
      <c r="J47" s="272">
        <v>43465</v>
      </c>
      <c r="K47" s="273" t="s">
        <v>344</v>
      </c>
      <c r="L47" s="274">
        <v>12</v>
      </c>
      <c r="M47" s="275">
        <f>'Financial Plan 1397'!G49</f>
        <v>264</v>
      </c>
      <c r="N47" s="276">
        <f t="shared" si="6"/>
        <v>1848</v>
      </c>
      <c r="O47" s="277"/>
    </row>
    <row r="48" spans="1:16384" s="57" customFormat="1" ht="19.5" customHeight="1">
      <c r="A48" s="777"/>
      <c r="B48" s="777"/>
      <c r="C48" s="776"/>
      <c r="D48" s="552" t="str">
        <f>'Financial Plan 1397'!B50</f>
        <v>آمر جی آی اس</v>
      </c>
      <c r="E48" s="552" t="str">
        <f>'Financial Plan 1397'!C50</f>
        <v>ماه</v>
      </c>
      <c r="F48" s="552">
        <f>'Financial Plan 1397'!D50</f>
        <v>12</v>
      </c>
      <c r="G48" s="270">
        <f>'Financial Plan 1397'!F50</f>
        <v>49333</v>
      </c>
      <c r="H48" s="271">
        <f>'Financial Plan 1397'!H50</f>
        <v>591996</v>
      </c>
      <c r="I48" s="272">
        <v>43101</v>
      </c>
      <c r="J48" s="272">
        <v>43465</v>
      </c>
      <c r="K48" s="273" t="s">
        <v>344</v>
      </c>
      <c r="L48" s="274">
        <v>12</v>
      </c>
      <c r="M48" s="275">
        <f>'Financial Plan 1397'!G50</f>
        <v>264</v>
      </c>
      <c r="N48" s="276">
        <f t="shared" si="6"/>
        <v>1848</v>
      </c>
      <c r="O48" s="277"/>
    </row>
    <row r="49" spans="1:16384" s="57" customFormat="1" ht="19.5" customHeight="1">
      <c r="A49" s="777"/>
      <c r="B49" s="777"/>
      <c r="C49" s="776"/>
      <c r="D49" s="552" t="str">
        <f>'Financial Plan 1397'!B51</f>
        <v xml:space="preserve">متخصص ارتباطات و آگاهی عامه </v>
      </c>
      <c r="E49" s="552" t="str">
        <f>'Financial Plan 1397'!C51</f>
        <v>ماه</v>
      </c>
      <c r="F49" s="552">
        <f>'Financial Plan 1397'!D51</f>
        <v>12</v>
      </c>
      <c r="G49" s="270">
        <f>'Financial Plan 1397'!F51</f>
        <v>83111</v>
      </c>
      <c r="H49" s="271">
        <f>'Financial Plan 1397'!H51</f>
        <v>997332</v>
      </c>
      <c r="I49" s="272">
        <v>43101</v>
      </c>
      <c r="J49" s="272">
        <v>43465</v>
      </c>
      <c r="K49" s="273" t="s">
        <v>344</v>
      </c>
      <c r="L49" s="274">
        <v>12</v>
      </c>
      <c r="M49" s="275">
        <f>'Financial Plan 1397'!G51</f>
        <v>264</v>
      </c>
      <c r="N49" s="276">
        <f t="shared" si="6"/>
        <v>1848</v>
      </c>
      <c r="O49" s="277"/>
    </row>
    <row r="50" spans="1:16384" s="57" customFormat="1" ht="19.5" customHeight="1">
      <c r="A50" s="777"/>
      <c r="B50" s="777"/>
      <c r="C50" s="776"/>
      <c r="D50" s="552" t="str">
        <f>'Financial Plan 1397'!B52</f>
        <v>متخصص انکشاف جنگلات و سرسبزی شهری</v>
      </c>
      <c r="E50" s="552" t="str">
        <f>'Financial Plan 1397'!C52</f>
        <v>ماه</v>
      </c>
      <c r="F50" s="552">
        <f>'Financial Plan 1397'!D52</f>
        <v>12</v>
      </c>
      <c r="G50" s="270">
        <f>'Financial Plan 1397'!F52</f>
        <v>97333</v>
      </c>
      <c r="H50" s="271">
        <f>'Financial Plan 1397'!H52</f>
        <v>1167996</v>
      </c>
      <c r="I50" s="272">
        <v>43101</v>
      </c>
      <c r="J50" s="272">
        <v>43465</v>
      </c>
      <c r="K50" s="273" t="s">
        <v>344</v>
      </c>
      <c r="L50" s="274">
        <v>12</v>
      </c>
      <c r="M50" s="275">
        <f>'Financial Plan 1397'!G52</f>
        <v>264</v>
      </c>
      <c r="N50" s="276">
        <f t="shared" si="6"/>
        <v>1848</v>
      </c>
      <c r="O50" s="277"/>
    </row>
    <row r="51" spans="1:16384" s="57" customFormat="1" ht="19.5" customHeight="1">
      <c r="A51" s="777"/>
      <c r="B51" s="777"/>
      <c r="C51" s="776"/>
      <c r="D51" s="552" t="str">
        <f>'Financial Plan 1397'!B53</f>
        <v>آمر ساحوی انکشاف جنگلات و سرسبزی شهری</v>
      </c>
      <c r="E51" s="552" t="str">
        <f>'Financial Plan 1397'!C53</f>
        <v>ماه</v>
      </c>
      <c r="F51" s="552">
        <f>'Financial Plan 1397'!D53</f>
        <v>12</v>
      </c>
      <c r="G51" s="270">
        <f>'Financial Plan 1397'!F53</f>
        <v>60667</v>
      </c>
      <c r="H51" s="271">
        <f>'Financial Plan 1397'!H53</f>
        <v>2912016</v>
      </c>
      <c r="I51" s="272">
        <v>43101</v>
      </c>
      <c r="J51" s="272">
        <v>43465</v>
      </c>
      <c r="K51" s="273" t="s">
        <v>344</v>
      </c>
      <c r="L51" s="274">
        <v>12</v>
      </c>
      <c r="M51" s="275">
        <f>'Financial Plan 1397'!G53</f>
        <v>1056</v>
      </c>
      <c r="N51" s="276">
        <f t="shared" si="6"/>
        <v>7392</v>
      </c>
      <c r="O51" s="277"/>
    </row>
    <row r="52" spans="1:16384" s="57" customFormat="1" ht="19.5" customHeight="1">
      <c r="A52" s="777"/>
      <c r="B52" s="777"/>
      <c r="C52" s="776"/>
      <c r="D52" s="552" t="str">
        <f>'Financial Plan 1397'!B54</f>
        <v>تکنیشن ساحوی</v>
      </c>
      <c r="E52" s="552" t="str">
        <f>'Financial Plan 1397'!C54</f>
        <v>ماه</v>
      </c>
      <c r="F52" s="552">
        <f>'Financial Plan 1397'!D54</f>
        <v>12</v>
      </c>
      <c r="G52" s="270">
        <f>'Financial Plan 1397'!F54</f>
        <v>12444</v>
      </c>
      <c r="H52" s="271">
        <f>'Financial Plan 1397'!H54</f>
        <v>2538576</v>
      </c>
      <c r="I52" s="272">
        <v>43101</v>
      </c>
      <c r="J52" s="272">
        <v>43465</v>
      </c>
      <c r="K52" s="273" t="s">
        <v>344</v>
      </c>
      <c r="L52" s="274">
        <v>12</v>
      </c>
      <c r="M52" s="275">
        <f>'Financial Plan 1397'!G54</f>
        <v>4488</v>
      </c>
      <c r="N52" s="276">
        <f t="shared" si="6"/>
        <v>31416</v>
      </c>
      <c r="O52" s="277"/>
    </row>
    <row r="53" spans="1:16384" s="57" customFormat="1" ht="19.5" customHeight="1">
      <c r="A53" s="777"/>
      <c r="B53" s="777"/>
      <c r="C53" s="776"/>
      <c r="D53" s="552" t="str">
        <f>'Financial Plan 1397'!B55</f>
        <v>انجینیر دیزاین</v>
      </c>
      <c r="E53" s="552" t="str">
        <f>'Financial Plan 1397'!C55</f>
        <v>ماه</v>
      </c>
      <c r="F53" s="552">
        <f>'Financial Plan 1397'!D55</f>
        <v>12</v>
      </c>
      <c r="G53" s="270">
        <f>'Financial Plan 1397'!F55</f>
        <v>111556</v>
      </c>
      <c r="H53" s="271">
        <f>'Financial Plan 1397'!H55</f>
        <v>1338672</v>
      </c>
      <c r="I53" s="272">
        <v>43101</v>
      </c>
      <c r="J53" s="272">
        <v>43465</v>
      </c>
      <c r="K53" s="273" t="s">
        <v>344</v>
      </c>
      <c r="L53" s="274">
        <v>12</v>
      </c>
      <c r="M53" s="275">
        <f>'Financial Plan 1397'!G55</f>
        <v>264</v>
      </c>
      <c r="N53" s="276">
        <f t="shared" si="6"/>
        <v>1848</v>
      </c>
      <c r="O53" s="277"/>
    </row>
    <row r="54" spans="1:16384" s="57" customFormat="1" ht="19.5" customHeight="1">
      <c r="A54" s="777"/>
      <c r="B54" s="777"/>
      <c r="C54" s="776"/>
      <c r="D54" s="552" t="str">
        <f>'Financial Plan 1397'!B56</f>
        <v>انجینیر دیزاین</v>
      </c>
      <c r="E54" s="552" t="str">
        <f>'Financial Plan 1397'!C56</f>
        <v>ماه</v>
      </c>
      <c r="F54" s="552">
        <f>'Financial Plan 1397'!D56</f>
        <v>12</v>
      </c>
      <c r="G54" s="270">
        <f>'Financial Plan 1397'!F56</f>
        <v>104444</v>
      </c>
      <c r="H54" s="271">
        <f>'Financial Plan 1397'!H56</f>
        <v>1253328</v>
      </c>
      <c r="I54" s="272">
        <v>43101</v>
      </c>
      <c r="J54" s="272">
        <v>43465</v>
      </c>
      <c r="K54" s="273" t="s">
        <v>344</v>
      </c>
      <c r="L54" s="274">
        <v>12</v>
      </c>
      <c r="M54" s="275">
        <f>'Financial Plan 1397'!G56</f>
        <v>264</v>
      </c>
      <c r="N54" s="276">
        <f t="shared" si="6"/>
        <v>1848</v>
      </c>
      <c r="O54" s="277"/>
    </row>
    <row r="55" spans="1:16384" s="57" customFormat="1" ht="19.5" customHeight="1">
      <c r="A55" s="777"/>
      <c r="B55" s="777"/>
      <c r="C55" s="776"/>
      <c r="D55" s="552" t="str">
        <f>'Financial Plan 1397'!B57</f>
        <v>انجینیرسروی</v>
      </c>
      <c r="E55" s="552" t="str">
        <f>'Financial Plan 1397'!C57</f>
        <v>ماه</v>
      </c>
      <c r="F55" s="552">
        <f>'Financial Plan 1397'!D57</f>
        <v>12</v>
      </c>
      <c r="G55" s="270">
        <f>'Financial Plan 1397'!F57</f>
        <v>83111</v>
      </c>
      <c r="H55" s="271">
        <f>'Financial Plan 1397'!H57</f>
        <v>997332</v>
      </c>
      <c r="I55" s="272">
        <v>43101</v>
      </c>
      <c r="J55" s="272">
        <v>43465</v>
      </c>
      <c r="K55" s="273" t="s">
        <v>344</v>
      </c>
      <c r="L55" s="274">
        <v>12</v>
      </c>
      <c r="M55" s="275">
        <f>'Financial Plan 1397'!G57</f>
        <v>264</v>
      </c>
      <c r="N55" s="276">
        <f t="shared" si="6"/>
        <v>1848</v>
      </c>
      <c r="O55" s="277"/>
    </row>
    <row r="56" spans="1:16384" s="57" customFormat="1" ht="19.5" customHeight="1">
      <c r="A56" s="777"/>
      <c r="B56" s="777"/>
      <c r="C56" s="776"/>
      <c r="D56" s="552" t="str">
        <f>'Financial Plan 1397'!B58</f>
        <v>انجینیر سروی</v>
      </c>
      <c r="E56" s="552" t="str">
        <f>'Financial Plan 1397'!C58</f>
        <v>ماه</v>
      </c>
      <c r="F56" s="552">
        <f>'Financial Plan 1397'!D58</f>
        <v>12</v>
      </c>
      <c r="G56" s="270">
        <f>'Financial Plan 1397'!F58</f>
        <v>83111</v>
      </c>
      <c r="H56" s="271">
        <f>'Financial Plan 1397'!H58</f>
        <v>997332</v>
      </c>
      <c r="I56" s="272">
        <v>43101</v>
      </c>
      <c r="J56" s="272">
        <v>43465</v>
      </c>
      <c r="K56" s="273" t="s">
        <v>344</v>
      </c>
      <c r="L56" s="274">
        <v>12</v>
      </c>
      <c r="M56" s="275">
        <f>'Financial Plan 1397'!G58</f>
        <v>264</v>
      </c>
      <c r="N56" s="276">
        <f t="shared" si="6"/>
        <v>1848</v>
      </c>
      <c r="O56" s="277"/>
    </row>
    <row r="57" spans="1:16384" s="57" customFormat="1" ht="19.5" customHeight="1">
      <c r="A57" s="777"/>
      <c r="B57" s="777"/>
      <c r="C57" s="776"/>
      <c r="D57" s="552" t="str">
        <f>'Financial Plan 1397'!B59</f>
        <v>صفاکار</v>
      </c>
      <c r="E57" s="552" t="str">
        <f>'Financial Plan 1397'!C59</f>
        <v>ماه</v>
      </c>
      <c r="F57" s="552">
        <f>'Financial Plan 1397'!D59</f>
        <v>12</v>
      </c>
      <c r="G57" s="270">
        <f>'Financial Plan 1397'!F59</f>
        <v>12444</v>
      </c>
      <c r="H57" s="271">
        <f>'Financial Plan 1397'!H59</f>
        <v>149328</v>
      </c>
      <c r="I57" s="272">
        <v>43101</v>
      </c>
      <c r="J57" s="272">
        <v>43465</v>
      </c>
      <c r="K57" s="273" t="s">
        <v>344</v>
      </c>
      <c r="L57" s="274">
        <v>12</v>
      </c>
      <c r="M57" s="275">
        <f>'Financial Plan 1397'!G59</f>
        <v>264</v>
      </c>
      <c r="N57" s="276">
        <f t="shared" si="6"/>
        <v>1848</v>
      </c>
      <c r="O57" s="277"/>
    </row>
    <row r="58" spans="1:16384" s="29" customFormat="1" ht="29.25" customHeight="1">
      <c r="A58" s="767" t="str">
        <f>'Financial Plan 1397'!A60:B60</f>
        <v>مجموع مصارف منابع بشری</v>
      </c>
      <c r="B58" s="767"/>
      <c r="C58" s="767"/>
      <c r="D58" s="767"/>
      <c r="E58" s="767"/>
      <c r="F58" s="559"/>
      <c r="G58" s="559"/>
      <c r="H58" s="560">
        <f>SUM(H44:H57)</f>
        <v>16958568</v>
      </c>
      <c r="I58" s="559"/>
      <c r="J58" s="559"/>
      <c r="K58" s="559">
        <f>SUM(K44:K56)</f>
        <v>0</v>
      </c>
      <c r="L58" s="560">
        <f>SUM(L44:L57)</f>
        <v>168</v>
      </c>
      <c r="M58" s="560">
        <f>SUM(M44:M57)</f>
        <v>8712</v>
      </c>
      <c r="N58" s="561">
        <f>SUM(N44:N57)</f>
        <v>60984</v>
      </c>
      <c r="O58" s="560"/>
      <c r="P58" s="767"/>
      <c r="Q58" s="767"/>
      <c r="R58" s="767"/>
      <c r="S58" s="767"/>
      <c r="T58" s="767"/>
      <c r="U58" s="559"/>
      <c r="V58" s="559"/>
      <c r="W58" s="560"/>
      <c r="X58" s="559"/>
      <c r="Y58" s="559"/>
      <c r="Z58" s="559"/>
      <c r="AA58" s="560"/>
      <c r="AB58" s="560"/>
      <c r="AC58" s="561"/>
      <c r="AD58" s="560"/>
      <c r="AE58" s="767"/>
      <c r="AF58" s="767"/>
      <c r="AG58" s="767"/>
      <c r="AH58" s="767"/>
      <c r="AI58" s="767"/>
      <c r="AJ58" s="559"/>
      <c r="AK58" s="559"/>
      <c r="AL58" s="560"/>
      <c r="AM58" s="559"/>
      <c r="AN58" s="559"/>
      <c r="AO58" s="559"/>
      <c r="AP58" s="560"/>
      <c r="AQ58" s="560"/>
      <c r="AR58" s="561"/>
      <c r="AS58" s="560"/>
      <c r="AT58" s="767"/>
      <c r="AU58" s="767"/>
      <c r="AV58" s="767"/>
      <c r="AW58" s="767"/>
      <c r="AX58" s="767"/>
      <c r="AY58" s="559"/>
      <c r="AZ58" s="559"/>
      <c r="BA58" s="560"/>
      <c r="BB58" s="559"/>
      <c r="BC58" s="559"/>
      <c r="BD58" s="559"/>
      <c r="BE58" s="560"/>
      <c r="BF58" s="560"/>
      <c r="BG58" s="561"/>
      <c r="BH58" s="560"/>
      <c r="BI58" s="767"/>
      <c r="BJ58" s="767"/>
      <c r="BK58" s="767"/>
      <c r="BL58" s="767"/>
      <c r="BM58" s="767"/>
      <c r="BN58" s="559"/>
      <c r="BO58" s="559"/>
      <c r="BP58" s="560"/>
      <c r="BQ58" s="559"/>
      <c r="BR58" s="559"/>
      <c r="BS58" s="559"/>
      <c r="BT58" s="560"/>
      <c r="BU58" s="560"/>
      <c r="BV58" s="561"/>
      <c r="BW58" s="560"/>
      <c r="BX58" s="767"/>
      <c r="BY58" s="767"/>
      <c r="BZ58" s="767"/>
      <c r="CA58" s="767"/>
      <c r="CB58" s="767"/>
      <c r="CC58" s="559"/>
      <c r="CD58" s="559"/>
      <c r="CE58" s="560"/>
      <c r="CF58" s="559"/>
      <c r="CG58" s="559"/>
      <c r="CH58" s="559"/>
      <c r="CI58" s="560"/>
      <c r="CJ58" s="560"/>
      <c r="CK58" s="561"/>
      <c r="CL58" s="560"/>
      <c r="CM58" s="767"/>
      <c r="CN58" s="767"/>
      <c r="CO58" s="767"/>
      <c r="CP58" s="767"/>
      <c r="CQ58" s="767"/>
      <c r="CR58" s="559"/>
      <c r="CS58" s="559"/>
      <c r="CT58" s="560"/>
      <c r="CU58" s="559"/>
      <c r="CV58" s="559"/>
      <c r="CW58" s="559"/>
      <c r="CX58" s="560"/>
      <c r="CY58" s="560"/>
      <c r="CZ58" s="561"/>
      <c r="DA58" s="560"/>
      <c r="DB58" s="767"/>
      <c r="DC58" s="767"/>
      <c r="DD58" s="767"/>
      <c r="DE58" s="767"/>
      <c r="DF58" s="767"/>
      <c r="DG58" s="559"/>
      <c r="DH58" s="559"/>
      <c r="DI58" s="560"/>
      <c r="DJ58" s="559"/>
      <c r="DK58" s="559"/>
      <c r="DL58" s="559"/>
      <c r="DM58" s="560"/>
      <c r="DN58" s="560"/>
      <c r="DO58" s="561"/>
      <c r="DP58" s="560"/>
      <c r="DQ58" s="767"/>
      <c r="DR58" s="767"/>
      <c r="DS58" s="767"/>
      <c r="DT58" s="767"/>
      <c r="DU58" s="767"/>
      <c r="DV58" s="559"/>
      <c r="DW58" s="559"/>
      <c r="DX58" s="560"/>
      <c r="DY58" s="559"/>
      <c r="DZ58" s="559"/>
      <c r="EA58" s="559"/>
      <c r="EB58" s="560"/>
      <c r="EC58" s="560"/>
      <c r="ED58" s="561"/>
      <c r="EE58" s="560"/>
      <c r="EF58" s="767"/>
      <c r="EG58" s="767"/>
      <c r="EH58" s="767"/>
      <c r="EI58" s="767"/>
      <c r="EJ58" s="767"/>
      <c r="EK58" s="559"/>
      <c r="EL58" s="559"/>
      <c r="EM58" s="560"/>
      <c r="EN58" s="559"/>
      <c r="EO58" s="559"/>
      <c r="EP58" s="559"/>
      <c r="EQ58" s="560"/>
      <c r="ER58" s="560"/>
      <c r="ES58" s="561"/>
      <c r="ET58" s="560"/>
      <c r="EU58" s="767"/>
      <c r="EV58" s="767"/>
      <c r="EW58" s="767"/>
      <c r="EX58" s="767"/>
      <c r="EY58" s="767"/>
      <c r="EZ58" s="559"/>
      <c r="FA58" s="559"/>
      <c r="FB58" s="560"/>
      <c r="FC58" s="559"/>
      <c r="FD58" s="559"/>
      <c r="FE58" s="559"/>
      <c r="FF58" s="560"/>
      <c r="FG58" s="560"/>
      <c r="FH58" s="561"/>
      <c r="FI58" s="560"/>
      <c r="FJ58" s="767"/>
      <c r="FK58" s="767"/>
      <c r="FL58" s="767"/>
      <c r="FM58" s="767"/>
      <c r="FN58" s="767"/>
      <c r="FO58" s="559"/>
      <c r="FP58" s="559"/>
      <c r="FQ58" s="560"/>
      <c r="FR58" s="559"/>
      <c r="FS58" s="559"/>
      <c r="FT58" s="559"/>
      <c r="FU58" s="560"/>
      <c r="FV58" s="560"/>
      <c r="FW58" s="561"/>
      <c r="FX58" s="560"/>
      <c r="FY58" s="767"/>
      <c r="FZ58" s="767"/>
      <c r="GA58" s="767"/>
      <c r="GB58" s="767"/>
      <c r="GC58" s="767"/>
      <c r="GD58" s="559"/>
      <c r="GE58" s="559"/>
      <c r="GF58" s="560"/>
      <c r="GG58" s="559"/>
      <c r="GH58" s="559"/>
      <c r="GI58" s="559"/>
      <c r="GJ58" s="560"/>
      <c r="GK58" s="560"/>
      <c r="GL58" s="561"/>
      <c r="GM58" s="560"/>
      <c r="GN58" s="767"/>
      <c r="GO58" s="767"/>
      <c r="GP58" s="767"/>
      <c r="GQ58" s="767"/>
      <c r="GR58" s="767"/>
      <c r="GS58" s="559"/>
      <c r="GT58" s="559"/>
      <c r="GU58" s="560"/>
      <c r="GV58" s="559"/>
      <c r="GW58" s="559"/>
      <c r="GX58" s="559"/>
      <c r="GY58" s="560"/>
      <c r="GZ58" s="560"/>
      <c r="HA58" s="561"/>
      <c r="HB58" s="560"/>
      <c r="HC58" s="767"/>
      <c r="HD58" s="767"/>
      <c r="HE58" s="767"/>
      <c r="HF58" s="767"/>
      <c r="HG58" s="767"/>
      <c r="HH58" s="559"/>
      <c r="HI58" s="559"/>
      <c r="HJ58" s="560"/>
      <c r="HK58" s="559"/>
      <c r="HL58" s="559"/>
      <c r="HM58" s="559"/>
      <c r="HN58" s="560"/>
      <c r="HO58" s="560"/>
      <c r="HP58" s="561"/>
      <c r="HQ58" s="560"/>
      <c r="HR58" s="767"/>
      <c r="HS58" s="767"/>
      <c r="HT58" s="767"/>
      <c r="HU58" s="767"/>
      <c r="HV58" s="767"/>
      <c r="HW58" s="559"/>
      <c r="HX58" s="559"/>
      <c r="HY58" s="560"/>
      <c r="HZ58" s="559"/>
      <c r="IA58" s="559"/>
      <c r="IB58" s="559"/>
      <c r="IC58" s="560"/>
      <c r="ID58" s="560"/>
      <c r="IE58" s="561"/>
      <c r="IF58" s="560"/>
      <c r="IG58" s="767"/>
      <c r="IH58" s="767"/>
      <c r="II58" s="767"/>
      <c r="IJ58" s="767"/>
      <c r="IK58" s="767"/>
      <c r="IL58" s="559"/>
      <c r="IM58" s="559"/>
      <c r="IN58" s="560"/>
      <c r="IO58" s="559"/>
      <c r="IP58" s="559"/>
      <c r="IQ58" s="559"/>
      <c r="IR58" s="560"/>
      <c r="IS58" s="560"/>
      <c r="IT58" s="561"/>
      <c r="IU58" s="560"/>
      <c r="IV58" s="767"/>
      <c r="IW58" s="767"/>
      <c r="IX58" s="767"/>
      <c r="IY58" s="767"/>
      <c r="IZ58" s="767"/>
      <c r="JA58" s="559"/>
      <c r="JB58" s="559"/>
      <c r="JC58" s="560"/>
      <c r="JD58" s="559"/>
      <c r="JE58" s="559"/>
      <c r="JF58" s="559"/>
      <c r="JG58" s="560"/>
      <c r="JH58" s="560"/>
      <c r="JI58" s="561"/>
      <c r="JJ58" s="560"/>
      <c r="JK58" s="767"/>
      <c r="JL58" s="767"/>
      <c r="JM58" s="767"/>
      <c r="JN58" s="767"/>
      <c r="JO58" s="767"/>
      <c r="JP58" s="559"/>
      <c r="JQ58" s="559"/>
      <c r="JR58" s="560"/>
      <c r="JS58" s="559"/>
      <c r="JT58" s="559"/>
      <c r="JU58" s="559"/>
      <c r="JV58" s="560"/>
      <c r="JW58" s="560"/>
      <c r="JX58" s="561"/>
      <c r="JY58" s="560"/>
      <c r="JZ58" s="767"/>
      <c r="KA58" s="767"/>
      <c r="KB58" s="767"/>
      <c r="KC58" s="767"/>
      <c r="KD58" s="767"/>
      <c r="KE58" s="559"/>
      <c r="KF58" s="559"/>
      <c r="KG58" s="560"/>
      <c r="KH58" s="559"/>
      <c r="KI58" s="559"/>
      <c r="KJ58" s="559"/>
      <c r="KK58" s="560"/>
      <c r="KL58" s="560"/>
      <c r="KM58" s="561"/>
      <c r="KN58" s="560"/>
      <c r="KO58" s="767"/>
      <c r="KP58" s="767"/>
      <c r="KQ58" s="767"/>
      <c r="KR58" s="767"/>
      <c r="KS58" s="767"/>
      <c r="KT58" s="559"/>
      <c r="KU58" s="559"/>
      <c r="KV58" s="560"/>
      <c r="KW58" s="559"/>
      <c r="KX58" s="559"/>
      <c r="KY58" s="559"/>
      <c r="KZ58" s="560"/>
      <c r="LA58" s="560"/>
      <c r="LB58" s="561"/>
      <c r="LC58" s="560"/>
      <c r="LD58" s="767"/>
      <c r="LE58" s="767"/>
      <c r="LF58" s="767"/>
      <c r="LG58" s="767"/>
      <c r="LH58" s="767"/>
      <c r="LI58" s="559"/>
      <c r="LJ58" s="559"/>
      <c r="LK58" s="560"/>
      <c r="LL58" s="559"/>
      <c r="LM58" s="559"/>
      <c r="LN58" s="559"/>
      <c r="LO58" s="560"/>
      <c r="LP58" s="560"/>
      <c r="LQ58" s="561"/>
      <c r="LR58" s="560"/>
      <c r="LS58" s="767"/>
      <c r="LT58" s="767"/>
      <c r="LU58" s="767"/>
      <c r="LV58" s="767"/>
      <c r="LW58" s="767"/>
      <c r="LX58" s="559"/>
      <c r="LY58" s="559"/>
      <c r="LZ58" s="560"/>
      <c r="MA58" s="559"/>
      <c r="MB58" s="559"/>
      <c r="MC58" s="559"/>
      <c r="MD58" s="560"/>
      <c r="ME58" s="560"/>
      <c r="MF58" s="561"/>
      <c r="MG58" s="560"/>
      <c r="MH58" s="767"/>
      <c r="MI58" s="767"/>
      <c r="MJ58" s="767"/>
      <c r="MK58" s="767"/>
      <c r="ML58" s="767"/>
      <c r="MM58" s="559"/>
      <c r="MN58" s="559"/>
      <c r="MO58" s="560"/>
      <c r="MP58" s="559"/>
      <c r="MQ58" s="559"/>
      <c r="MR58" s="559"/>
      <c r="MS58" s="560"/>
      <c r="MT58" s="560"/>
      <c r="MU58" s="561"/>
      <c r="MV58" s="560"/>
      <c r="MW58" s="767"/>
      <c r="MX58" s="767"/>
      <c r="MY58" s="767"/>
      <c r="MZ58" s="767"/>
      <c r="NA58" s="767"/>
      <c r="NB58" s="559"/>
      <c r="NC58" s="559"/>
      <c r="ND58" s="560"/>
      <c r="NE58" s="559"/>
      <c r="NF58" s="559"/>
      <c r="NG58" s="559"/>
      <c r="NH58" s="560"/>
      <c r="NI58" s="560"/>
      <c r="NJ58" s="561"/>
      <c r="NK58" s="560"/>
      <c r="NL58" s="767"/>
      <c r="NM58" s="767"/>
      <c r="NN58" s="767"/>
      <c r="NO58" s="767"/>
      <c r="NP58" s="767"/>
      <c r="NQ58" s="559"/>
      <c r="NR58" s="559"/>
      <c r="NS58" s="560"/>
      <c r="NT58" s="559"/>
      <c r="NU58" s="559"/>
      <c r="NV58" s="559"/>
      <c r="NW58" s="560"/>
      <c r="NX58" s="560"/>
      <c r="NY58" s="561"/>
      <c r="NZ58" s="560"/>
      <c r="OA58" s="767"/>
      <c r="OB58" s="767"/>
      <c r="OC58" s="767"/>
      <c r="OD58" s="767"/>
      <c r="OE58" s="767"/>
      <c r="OF58" s="559"/>
      <c r="OG58" s="559"/>
      <c r="OH58" s="560"/>
      <c r="OI58" s="559"/>
      <c r="OJ58" s="559"/>
      <c r="OK58" s="559"/>
      <c r="OL58" s="560"/>
      <c r="OM58" s="560"/>
      <c r="ON58" s="561"/>
      <c r="OO58" s="560"/>
      <c r="OP58" s="767"/>
      <c r="OQ58" s="767"/>
      <c r="OR58" s="767"/>
      <c r="OS58" s="767"/>
      <c r="OT58" s="767"/>
      <c r="OU58" s="559"/>
      <c r="OV58" s="559"/>
      <c r="OW58" s="560"/>
      <c r="OX58" s="559"/>
      <c r="OY58" s="559"/>
      <c r="OZ58" s="559"/>
      <c r="PA58" s="560"/>
      <c r="PB58" s="560"/>
      <c r="PC58" s="561"/>
      <c r="PD58" s="560"/>
      <c r="PE58" s="767"/>
      <c r="PF58" s="767"/>
      <c r="PG58" s="767"/>
      <c r="PH58" s="767"/>
      <c r="PI58" s="767"/>
      <c r="PJ58" s="559"/>
      <c r="PK58" s="559"/>
      <c r="PL58" s="560"/>
      <c r="PM58" s="559"/>
      <c r="PN58" s="559"/>
      <c r="PO58" s="559"/>
      <c r="PP58" s="560"/>
      <c r="PQ58" s="560"/>
      <c r="PR58" s="561"/>
      <c r="PS58" s="560"/>
      <c r="PT58" s="767"/>
      <c r="PU58" s="767"/>
      <c r="PV58" s="767"/>
      <c r="PW58" s="767"/>
      <c r="PX58" s="767"/>
      <c r="PY58" s="559"/>
      <c r="PZ58" s="559"/>
      <c r="QA58" s="560"/>
      <c r="QB58" s="559"/>
      <c r="QC58" s="559"/>
      <c r="QD58" s="559"/>
      <c r="QE58" s="560"/>
      <c r="QF58" s="560"/>
      <c r="QG58" s="561"/>
      <c r="QH58" s="560"/>
      <c r="QI58" s="767"/>
      <c r="QJ58" s="767"/>
      <c r="QK58" s="767"/>
      <c r="QL58" s="767"/>
      <c r="QM58" s="767"/>
      <c r="QN58" s="559"/>
      <c r="QO58" s="559"/>
      <c r="QP58" s="560"/>
      <c r="QQ58" s="559"/>
      <c r="QR58" s="559"/>
      <c r="QS58" s="559"/>
      <c r="QT58" s="560"/>
      <c r="QU58" s="560"/>
      <c r="QV58" s="561"/>
      <c r="QW58" s="560"/>
      <c r="QX58" s="767"/>
      <c r="QY58" s="767"/>
      <c r="QZ58" s="767"/>
      <c r="RA58" s="767"/>
      <c r="RB58" s="767"/>
      <c r="RC58" s="559"/>
      <c r="RD58" s="559"/>
      <c r="RE58" s="560"/>
      <c r="RF58" s="559"/>
      <c r="RG58" s="559"/>
      <c r="RH58" s="559"/>
      <c r="RI58" s="560"/>
      <c r="RJ58" s="560"/>
      <c r="RK58" s="561"/>
      <c r="RL58" s="560"/>
      <c r="RM58" s="767"/>
      <c r="RN58" s="767"/>
      <c r="RO58" s="767"/>
      <c r="RP58" s="767"/>
      <c r="RQ58" s="767"/>
      <c r="RR58" s="559"/>
      <c r="RS58" s="559"/>
      <c r="RT58" s="560"/>
      <c r="RU58" s="559"/>
      <c r="RV58" s="559"/>
      <c r="RW58" s="559"/>
      <c r="RX58" s="560"/>
      <c r="RY58" s="560"/>
      <c r="RZ58" s="561"/>
      <c r="SA58" s="560"/>
      <c r="SB58" s="767"/>
      <c r="SC58" s="767"/>
      <c r="SD58" s="767"/>
      <c r="SE58" s="767"/>
      <c r="SF58" s="767"/>
      <c r="SG58" s="559"/>
      <c r="SH58" s="559"/>
      <c r="SI58" s="560"/>
      <c r="SJ58" s="559"/>
      <c r="SK58" s="559"/>
      <c r="SL58" s="559"/>
      <c r="SM58" s="560"/>
      <c r="SN58" s="560"/>
      <c r="SO58" s="561"/>
      <c r="SP58" s="560"/>
      <c r="SQ58" s="767"/>
      <c r="SR58" s="767"/>
      <c r="SS58" s="767"/>
      <c r="ST58" s="767"/>
      <c r="SU58" s="767"/>
      <c r="SV58" s="559"/>
      <c r="SW58" s="559"/>
      <c r="SX58" s="560"/>
      <c r="SY58" s="559"/>
      <c r="SZ58" s="559"/>
      <c r="TA58" s="559"/>
      <c r="TB58" s="560"/>
      <c r="TC58" s="560"/>
      <c r="TD58" s="561"/>
      <c r="TE58" s="560"/>
      <c r="TF58" s="767"/>
      <c r="TG58" s="767"/>
      <c r="TH58" s="767"/>
      <c r="TI58" s="767"/>
      <c r="TJ58" s="767"/>
      <c r="TK58" s="559"/>
      <c r="TL58" s="559"/>
      <c r="TM58" s="560"/>
      <c r="TN58" s="559"/>
      <c r="TO58" s="559"/>
      <c r="TP58" s="559"/>
      <c r="TQ58" s="560"/>
      <c r="TR58" s="560"/>
      <c r="TS58" s="561"/>
      <c r="TT58" s="560"/>
      <c r="TU58" s="767"/>
      <c r="TV58" s="767"/>
      <c r="TW58" s="767"/>
      <c r="TX58" s="767"/>
      <c r="TY58" s="767"/>
      <c r="TZ58" s="559"/>
      <c r="UA58" s="559"/>
      <c r="UB58" s="560"/>
      <c r="UC58" s="559"/>
      <c r="UD58" s="559"/>
      <c r="UE58" s="559"/>
      <c r="UF58" s="560"/>
      <c r="UG58" s="560"/>
      <c r="UH58" s="561"/>
      <c r="UI58" s="560"/>
      <c r="UJ58" s="767"/>
      <c r="UK58" s="767"/>
      <c r="UL58" s="767"/>
      <c r="UM58" s="767"/>
      <c r="UN58" s="767"/>
      <c r="UO58" s="559"/>
      <c r="UP58" s="559"/>
      <c r="UQ58" s="560"/>
      <c r="UR58" s="559"/>
      <c r="US58" s="559"/>
      <c r="UT58" s="559"/>
      <c r="UU58" s="560"/>
      <c r="UV58" s="560"/>
      <c r="UW58" s="561"/>
      <c r="UX58" s="560"/>
      <c r="UY58" s="767"/>
      <c r="UZ58" s="767"/>
      <c r="VA58" s="767"/>
      <c r="VB58" s="767"/>
      <c r="VC58" s="767"/>
      <c r="VD58" s="559"/>
      <c r="VE58" s="559"/>
      <c r="VF58" s="560"/>
      <c r="VG58" s="559"/>
      <c r="VH58" s="559"/>
      <c r="VI58" s="559"/>
      <c r="VJ58" s="560"/>
      <c r="VK58" s="560"/>
      <c r="VL58" s="561"/>
      <c r="VM58" s="560"/>
      <c r="VN58" s="767"/>
      <c r="VO58" s="767"/>
      <c r="VP58" s="767"/>
      <c r="VQ58" s="767"/>
      <c r="VR58" s="767"/>
      <c r="VS58" s="559"/>
      <c r="VT58" s="559"/>
      <c r="VU58" s="560"/>
      <c r="VV58" s="559"/>
      <c r="VW58" s="559"/>
      <c r="VX58" s="559"/>
      <c r="VY58" s="560"/>
      <c r="VZ58" s="560"/>
      <c r="WA58" s="561"/>
      <c r="WB58" s="560"/>
      <c r="WC58" s="767"/>
      <c r="WD58" s="767"/>
      <c r="WE58" s="767"/>
      <c r="WF58" s="767"/>
      <c r="WG58" s="767"/>
      <c r="WH58" s="559"/>
      <c r="WI58" s="559"/>
      <c r="WJ58" s="560"/>
      <c r="WK58" s="559"/>
      <c r="WL58" s="559"/>
      <c r="WM58" s="559"/>
      <c r="WN58" s="560"/>
      <c r="WO58" s="560"/>
      <c r="WP58" s="561"/>
      <c r="WQ58" s="560"/>
      <c r="WR58" s="767"/>
      <c r="WS58" s="767"/>
      <c r="WT58" s="767"/>
      <c r="WU58" s="767"/>
      <c r="WV58" s="767"/>
      <c r="WW58" s="559"/>
      <c r="WX58" s="559"/>
      <c r="WY58" s="560"/>
      <c r="WZ58" s="559"/>
      <c r="XA58" s="559"/>
      <c r="XB58" s="559"/>
      <c r="XC58" s="560"/>
      <c r="XD58" s="560"/>
      <c r="XE58" s="561"/>
      <c r="XF58" s="560"/>
      <c r="XG58" s="767"/>
      <c r="XH58" s="767"/>
      <c r="XI58" s="767"/>
      <c r="XJ58" s="767"/>
      <c r="XK58" s="767"/>
      <c r="XL58" s="559"/>
      <c r="XM58" s="559"/>
      <c r="XN58" s="560"/>
      <c r="XO58" s="559"/>
      <c r="XP58" s="559"/>
      <c r="XQ58" s="559"/>
      <c r="XR58" s="560"/>
      <c r="XS58" s="560"/>
      <c r="XT58" s="561"/>
      <c r="XU58" s="560"/>
      <c r="XV58" s="767"/>
      <c r="XW58" s="767"/>
      <c r="XX58" s="767"/>
      <c r="XY58" s="767"/>
      <c r="XZ58" s="767"/>
      <c r="YA58" s="559"/>
      <c r="YB58" s="559"/>
      <c r="YC58" s="560"/>
      <c r="YD58" s="559"/>
      <c r="YE58" s="559"/>
      <c r="YF58" s="559"/>
      <c r="YG58" s="560"/>
      <c r="YH58" s="560"/>
      <c r="YI58" s="561"/>
      <c r="YJ58" s="560"/>
      <c r="YK58" s="767"/>
      <c r="YL58" s="767"/>
      <c r="YM58" s="767"/>
      <c r="YN58" s="767"/>
      <c r="YO58" s="767"/>
      <c r="YP58" s="559"/>
      <c r="YQ58" s="559"/>
      <c r="YR58" s="560"/>
      <c r="YS58" s="559"/>
      <c r="YT58" s="559"/>
      <c r="YU58" s="559"/>
      <c r="YV58" s="560"/>
      <c r="YW58" s="560"/>
      <c r="YX58" s="561"/>
      <c r="YY58" s="560"/>
      <c r="YZ58" s="767"/>
      <c r="ZA58" s="767"/>
      <c r="ZB58" s="767"/>
      <c r="ZC58" s="767"/>
      <c r="ZD58" s="767"/>
      <c r="ZE58" s="559"/>
      <c r="ZF58" s="559"/>
      <c r="ZG58" s="560"/>
      <c r="ZH58" s="559"/>
      <c r="ZI58" s="559"/>
      <c r="ZJ58" s="559"/>
      <c r="ZK58" s="560"/>
      <c r="ZL58" s="560"/>
      <c r="ZM58" s="561"/>
      <c r="ZN58" s="560"/>
      <c r="ZO58" s="767"/>
      <c r="ZP58" s="767"/>
      <c r="ZQ58" s="767"/>
      <c r="ZR58" s="767"/>
      <c r="ZS58" s="767"/>
      <c r="ZT58" s="559"/>
      <c r="ZU58" s="559"/>
      <c r="ZV58" s="560"/>
      <c r="ZW58" s="559"/>
      <c r="ZX58" s="559"/>
      <c r="ZY58" s="559"/>
      <c r="ZZ58" s="560"/>
      <c r="AAA58" s="560"/>
      <c r="AAB58" s="561"/>
      <c r="AAC58" s="560"/>
      <c r="AAD58" s="767"/>
      <c r="AAE58" s="767"/>
      <c r="AAF58" s="767"/>
      <c r="AAG58" s="767"/>
      <c r="AAH58" s="767"/>
      <c r="AAI58" s="559"/>
      <c r="AAJ58" s="559"/>
      <c r="AAK58" s="560"/>
      <c r="AAL58" s="559"/>
      <c r="AAM58" s="559"/>
      <c r="AAN58" s="559"/>
      <c r="AAO58" s="560"/>
      <c r="AAP58" s="560"/>
      <c r="AAQ58" s="561"/>
      <c r="AAR58" s="560"/>
      <c r="AAS58" s="767"/>
      <c r="AAT58" s="767"/>
      <c r="AAU58" s="767"/>
      <c r="AAV58" s="767"/>
      <c r="AAW58" s="767"/>
      <c r="AAX58" s="559"/>
      <c r="AAY58" s="559"/>
      <c r="AAZ58" s="560"/>
      <c r="ABA58" s="559"/>
      <c r="ABB58" s="559"/>
      <c r="ABC58" s="559"/>
      <c r="ABD58" s="560"/>
      <c r="ABE58" s="560"/>
      <c r="ABF58" s="561"/>
      <c r="ABG58" s="560"/>
      <c r="ABH58" s="767"/>
      <c r="ABI58" s="767"/>
      <c r="ABJ58" s="767"/>
      <c r="ABK58" s="767"/>
      <c r="ABL58" s="767"/>
      <c r="ABM58" s="559"/>
      <c r="ABN58" s="559"/>
      <c r="ABO58" s="560"/>
      <c r="ABP58" s="559"/>
      <c r="ABQ58" s="559"/>
      <c r="ABR58" s="559"/>
      <c r="ABS58" s="560"/>
      <c r="ABT58" s="560"/>
      <c r="ABU58" s="561"/>
      <c r="ABV58" s="560"/>
      <c r="ABW58" s="767"/>
      <c r="ABX58" s="767"/>
      <c r="ABY58" s="767"/>
      <c r="ABZ58" s="767"/>
      <c r="ACA58" s="767"/>
      <c r="ACB58" s="559"/>
      <c r="ACC58" s="559"/>
      <c r="ACD58" s="560"/>
      <c r="ACE58" s="559"/>
      <c r="ACF58" s="559"/>
      <c r="ACG58" s="559"/>
      <c r="ACH58" s="560"/>
      <c r="ACI58" s="560"/>
      <c r="ACJ58" s="561"/>
      <c r="ACK58" s="560"/>
      <c r="ACL58" s="767"/>
      <c r="ACM58" s="767"/>
      <c r="ACN58" s="767"/>
      <c r="ACO58" s="767"/>
      <c r="ACP58" s="767"/>
      <c r="ACQ58" s="559"/>
      <c r="ACR58" s="559"/>
      <c r="ACS58" s="560"/>
      <c r="ACT58" s="559"/>
      <c r="ACU58" s="559"/>
      <c r="ACV58" s="559"/>
      <c r="ACW58" s="560"/>
      <c r="ACX58" s="560"/>
      <c r="ACY58" s="561"/>
      <c r="ACZ58" s="560"/>
      <c r="ADA58" s="767"/>
      <c r="ADB58" s="767"/>
      <c r="ADC58" s="767"/>
      <c r="ADD58" s="767"/>
      <c r="ADE58" s="767"/>
      <c r="ADF58" s="559"/>
      <c r="ADG58" s="559"/>
      <c r="ADH58" s="560"/>
      <c r="ADI58" s="559"/>
      <c r="ADJ58" s="559"/>
      <c r="ADK58" s="559"/>
      <c r="ADL58" s="560"/>
      <c r="ADM58" s="560"/>
      <c r="ADN58" s="561"/>
      <c r="ADO58" s="560"/>
      <c r="ADP58" s="767"/>
      <c r="ADQ58" s="767"/>
      <c r="ADR58" s="767"/>
      <c r="ADS58" s="767"/>
      <c r="ADT58" s="767"/>
      <c r="ADU58" s="559"/>
      <c r="ADV58" s="559"/>
      <c r="ADW58" s="560"/>
      <c r="ADX58" s="559"/>
      <c r="ADY58" s="559"/>
      <c r="ADZ58" s="559"/>
      <c r="AEA58" s="560"/>
      <c r="AEB58" s="560"/>
      <c r="AEC58" s="561"/>
      <c r="AED58" s="560"/>
      <c r="AEE58" s="767"/>
      <c r="AEF58" s="767"/>
      <c r="AEG58" s="767"/>
      <c r="AEH58" s="767"/>
      <c r="AEI58" s="767"/>
      <c r="AEJ58" s="559"/>
      <c r="AEK58" s="559"/>
      <c r="AEL58" s="560"/>
      <c r="AEM58" s="559"/>
      <c r="AEN58" s="559"/>
      <c r="AEO58" s="559"/>
      <c r="AEP58" s="560"/>
      <c r="AEQ58" s="560"/>
      <c r="AER58" s="561"/>
      <c r="AES58" s="560"/>
      <c r="AET58" s="767"/>
      <c r="AEU58" s="767"/>
      <c r="AEV58" s="767"/>
      <c r="AEW58" s="767"/>
      <c r="AEX58" s="767"/>
      <c r="AEY58" s="559"/>
      <c r="AEZ58" s="559"/>
      <c r="AFA58" s="560"/>
      <c r="AFB58" s="559"/>
      <c r="AFC58" s="559"/>
      <c r="AFD58" s="559"/>
      <c r="AFE58" s="560"/>
      <c r="AFF58" s="560"/>
      <c r="AFG58" s="561"/>
      <c r="AFH58" s="560"/>
      <c r="AFI58" s="767"/>
      <c r="AFJ58" s="767"/>
      <c r="AFK58" s="767"/>
      <c r="AFL58" s="767"/>
      <c r="AFM58" s="767"/>
      <c r="AFN58" s="559"/>
      <c r="AFO58" s="559"/>
      <c r="AFP58" s="560"/>
      <c r="AFQ58" s="559"/>
      <c r="AFR58" s="559"/>
      <c r="AFS58" s="559"/>
      <c r="AFT58" s="560"/>
      <c r="AFU58" s="560"/>
      <c r="AFV58" s="561"/>
      <c r="AFW58" s="560"/>
      <c r="AFX58" s="767"/>
      <c r="AFY58" s="767"/>
      <c r="AFZ58" s="767"/>
      <c r="AGA58" s="767"/>
      <c r="AGB58" s="767"/>
      <c r="AGC58" s="559"/>
      <c r="AGD58" s="559"/>
      <c r="AGE58" s="560"/>
      <c r="AGF58" s="559"/>
      <c r="AGG58" s="559"/>
      <c r="AGH58" s="559"/>
      <c r="AGI58" s="560"/>
      <c r="AGJ58" s="560"/>
      <c r="AGK58" s="561"/>
      <c r="AGL58" s="560"/>
      <c r="AGM58" s="767"/>
      <c r="AGN58" s="767"/>
      <c r="AGO58" s="767"/>
      <c r="AGP58" s="767"/>
      <c r="AGQ58" s="767"/>
      <c r="AGR58" s="559"/>
      <c r="AGS58" s="559"/>
      <c r="AGT58" s="560"/>
      <c r="AGU58" s="559"/>
      <c r="AGV58" s="559"/>
      <c r="AGW58" s="559"/>
      <c r="AGX58" s="560"/>
      <c r="AGY58" s="560"/>
      <c r="AGZ58" s="561"/>
      <c r="AHA58" s="560"/>
      <c r="AHB58" s="767"/>
      <c r="AHC58" s="767"/>
      <c r="AHD58" s="767"/>
      <c r="AHE58" s="767"/>
      <c r="AHF58" s="767"/>
      <c r="AHG58" s="559"/>
      <c r="AHH58" s="559"/>
      <c r="AHI58" s="560"/>
      <c r="AHJ58" s="559"/>
      <c r="AHK58" s="559"/>
      <c r="AHL58" s="559"/>
      <c r="AHM58" s="560"/>
      <c r="AHN58" s="560"/>
      <c r="AHO58" s="561"/>
      <c r="AHP58" s="560"/>
      <c r="AHQ58" s="767"/>
      <c r="AHR58" s="767"/>
      <c r="AHS58" s="767"/>
      <c r="AHT58" s="767"/>
      <c r="AHU58" s="767"/>
      <c r="AHV58" s="559"/>
      <c r="AHW58" s="559"/>
      <c r="AHX58" s="560"/>
      <c r="AHY58" s="559"/>
      <c r="AHZ58" s="559"/>
      <c r="AIA58" s="559"/>
      <c r="AIB58" s="560"/>
      <c r="AIC58" s="560"/>
      <c r="AID58" s="561"/>
      <c r="AIE58" s="560"/>
      <c r="AIF58" s="767"/>
      <c r="AIG58" s="767"/>
      <c r="AIH58" s="767"/>
      <c r="AII58" s="767"/>
      <c r="AIJ58" s="767"/>
      <c r="AIK58" s="559"/>
      <c r="AIL58" s="559"/>
      <c r="AIM58" s="560"/>
      <c r="AIN58" s="559"/>
      <c r="AIO58" s="559"/>
      <c r="AIP58" s="559"/>
      <c r="AIQ58" s="560"/>
      <c r="AIR58" s="560"/>
      <c r="AIS58" s="561"/>
      <c r="AIT58" s="560"/>
      <c r="AIU58" s="767"/>
      <c r="AIV58" s="767"/>
      <c r="AIW58" s="767"/>
      <c r="AIX58" s="767"/>
      <c r="AIY58" s="767"/>
      <c r="AIZ58" s="559"/>
      <c r="AJA58" s="559"/>
      <c r="AJB58" s="560"/>
      <c r="AJC58" s="559"/>
      <c r="AJD58" s="559"/>
      <c r="AJE58" s="559"/>
      <c r="AJF58" s="560"/>
      <c r="AJG58" s="560"/>
      <c r="AJH58" s="561"/>
      <c r="AJI58" s="560"/>
      <c r="AJJ58" s="767"/>
      <c r="AJK58" s="767"/>
      <c r="AJL58" s="767"/>
      <c r="AJM58" s="767"/>
      <c r="AJN58" s="767"/>
      <c r="AJO58" s="559"/>
      <c r="AJP58" s="559"/>
      <c r="AJQ58" s="560"/>
      <c r="AJR58" s="559"/>
      <c r="AJS58" s="559"/>
      <c r="AJT58" s="559"/>
      <c r="AJU58" s="560"/>
      <c r="AJV58" s="560"/>
      <c r="AJW58" s="561"/>
      <c r="AJX58" s="560"/>
      <c r="AJY58" s="767"/>
      <c r="AJZ58" s="767"/>
      <c r="AKA58" s="767"/>
      <c r="AKB58" s="767"/>
      <c r="AKC58" s="767"/>
      <c r="AKD58" s="559"/>
      <c r="AKE58" s="559"/>
      <c r="AKF58" s="560"/>
      <c r="AKG58" s="559"/>
      <c r="AKH58" s="559"/>
      <c r="AKI58" s="559"/>
      <c r="AKJ58" s="560"/>
      <c r="AKK58" s="560"/>
      <c r="AKL58" s="561"/>
      <c r="AKM58" s="560"/>
      <c r="AKN58" s="767"/>
      <c r="AKO58" s="767"/>
      <c r="AKP58" s="767"/>
      <c r="AKQ58" s="767"/>
      <c r="AKR58" s="767"/>
      <c r="AKS58" s="559"/>
      <c r="AKT58" s="559"/>
      <c r="AKU58" s="560"/>
      <c r="AKV58" s="559"/>
      <c r="AKW58" s="559"/>
      <c r="AKX58" s="559"/>
      <c r="AKY58" s="560"/>
      <c r="AKZ58" s="560"/>
      <c r="ALA58" s="561"/>
      <c r="ALB58" s="560"/>
      <c r="ALC58" s="767"/>
      <c r="ALD58" s="767"/>
      <c r="ALE58" s="767"/>
      <c r="ALF58" s="767"/>
      <c r="ALG58" s="767"/>
      <c r="ALH58" s="559"/>
      <c r="ALI58" s="559"/>
      <c r="ALJ58" s="560"/>
      <c r="ALK58" s="559"/>
      <c r="ALL58" s="559"/>
      <c r="ALM58" s="559"/>
      <c r="ALN58" s="560"/>
      <c r="ALO58" s="560"/>
      <c r="ALP58" s="561"/>
      <c r="ALQ58" s="560"/>
      <c r="ALR58" s="767"/>
      <c r="ALS58" s="767"/>
      <c r="ALT58" s="767"/>
      <c r="ALU58" s="767"/>
      <c r="ALV58" s="767"/>
      <c r="ALW58" s="559"/>
      <c r="ALX58" s="559"/>
      <c r="ALY58" s="560"/>
      <c r="ALZ58" s="559"/>
      <c r="AMA58" s="559"/>
      <c r="AMB58" s="559"/>
      <c r="AMC58" s="560"/>
      <c r="AMD58" s="560"/>
      <c r="AME58" s="561"/>
      <c r="AMF58" s="560"/>
      <c r="AMG58" s="767"/>
      <c r="AMH58" s="767"/>
      <c r="AMI58" s="767"/>
      <c r="AMJ58" s="767"/>
      <c r="AMK58" s="767"/>
      <c r="AML58" s="559"/>
      <c r="AMM58" s="559"/>
      <c r="AMN58" s="560"/>
      <c r="AMO58" s="559"/>
      <c r="AMP58" s="559"/>
      <c r="AMQ58" s="559"/>
      <c r="AMR58" s="560"/>
      <c r="AMS58" s="560"/>
      <c r="AMT58" s="561"/>
      <c r="AMU58" s="560"/>
      <c r="AMV58" s="767"/>
      <c r="AMW58" s="767"/>
      <c r="AMX58" s="767"/>
      <c r="AMY58" s="767"/>
      <c r="AMZ58" s="767"/>
      <c r="ANA58" s="559"/>
      <c r="ANB58" s="559"/>
      <c r="ANC58" s="560"/>
      <c r="AND58" s="559"/>
      <c r="ANE58" s="559"/>
      <c r="ANF58" s="559"/>
      <c r="ANG58" s="560"/>
      <c r="ANH58" s="560"/>
      <c r="ANI58" s="561"/>
      <c r="ANJ58" s="560"/>
      <c r="ANK58" s="767"/>
      <c r="ANL58" s="767"/>
      <c r="ANM58" s="767"/>
      <c r="ANN58" s="767"/>
      <c r="ANO58" s="767"/>
      <c r="ANP58" s="559"/>
      <c r="ANQ58" s="559"/>
      <c r="ANR58" s="560"/>
      <c r="ANS58" s="559"/>
      <c r="ANT58" s="559"/>
      <c r="ANU58" s="559"/>
      <c r="ANV58" s="560"/>
      <c r="ANW58" s="560"/>
      <c r="ANX58" s="561"/>
      <c r="ANY58" s="560"/>
      <c r="ANZ58" s="767"/>
      <c r="AOA58" s="767"/>
      <c r="AOB58" s="767"/>
      <c r="AOC58" s="767"/>
      <c r="AOD58" s="767"/>
      <c r="AOE58" s="559"/>
      <c r="AOF58" s="559"/>
      <c r="AOG58" s="560"/>
      <c r="AOH58" s="559"/>
      <c r="AOI58" s="559"/>
      <c r="AOJ58" s="559"/>
      <c r="AOK58" s="560"/>
      <c r="AOL58" s="560"/>
      <c r="AOM58" s="561"/>
      <c r="AON58" s="560"/>
      <c r="AOO58" s="767"/>
      <c r="AOP58" s="767"/>
      <c r="AOQ58" s="767"/>
      <c r="AOR58" s="767"/>
      <c r="AOS58" s="767"/>
      <c r="AOT58" s="559"/>
      <c r="AOU58" s="559"/>
      <c r="AOV58" s="560"/>
      <c r="AOW58" s="559"/>
      <c r="AOX58" s="559"/>
      <c r="AOY58" s="559"/>
      <c r="AOZ58" s="560"/>
      <c r="APA58" s="560"/>
      <c r="APB58" s="561"/>
      <c r="APC58" s="560"/>
      <c r="APD58" s="767"/>
      <c r="APE58" s="767"/>
      <c r="APF58" s="767"/>
      <c r="APG58" s="767"/>
      <c r="APH58" s="767"/>
      <c r="API58" s="559"/>
      <c r="APJ58" s="559"/>
      <c r="APK58" s="560"/>
      <c r="APL58" s="559"/>
      <c r="APM58" s="559"/>
      <c r="APN58" s="559"/>
      <c r="APO58" s="560"/>
      <c r="APP58" s="560"/>
      <c r="APQ58" s="561"/>
      <c r="APR58" s="560"/>
      <c r="APS58" s="767"/>
      <c r="APT58" s="767"/>
      <c r="APU58" s="767"/>
      <c r="APV58" s="767"/>
      <c r="APW58" s="767"/>
      <c r="APX58" s="559"/>
      <c r="APY58" s="559"/>
      <c r="APZ58" s="560"/>
      <c r="AQA58" s="559"/>
      <c r="AQB58" s="559"/>
      <c r="AQC58" s="559"/>
      <c r="AQD58" s="560"/>
      <c r="AQE58" s="560"/>
      <c r="AQF58" s="561"/>
      <c r="AQG58" s="560"/>
      <c r="AQH58" s="767"/>
      <c r="AQI58" s="767"/>
      <c r="AQJ58" s="767"/>
      <c r="AQK58" s="767"/>
      <c r="AQL58" s="767"/>
      <c r="AQM58" s="559"/>
      <c r="AQN58" s="559"/>
      <c r="AQO58" s="560"/>
      <c r="AQP58" s="559"/>
      <c r="AQQ58" s="559"/>
      <c r="AQR58" s="559"/>
      <c r="AQS58" s="560"/>
      <c r="AQT58" s="560"/>
      <c r="AQU58" s="561"/>
      <c r="AQV58" s="560"/>
      <c r="AQW58" s="767"/>
      <c r="AQX58" s="767"/>
      <c r="AQY58" s="767"/>
      <c r="AQZ58" s="767"/>
      <c r="ARA58" s="767"/>
      <c r="ARB58" s="559"/>
      <c r="ARC58" s="559"/>
      <c r="ARD58" s="560"/>
      <c r="ARE58" s="559"/>
      <c r="ARF58" s="559"/>
      <c r="ARG58" s="559"/>
      <c r="ARH58" s="560"/>
      <c r="ARI58" s="560"/>
      <c r="ARJ58" s="561"/>
      <c r="ARK58" s="560"/>
      <c r="ARL58" s="767"/>
      <c r="ARM58" s="767"/>
      <c r="ARN58" s="767"/>
      <c r="ARO58" s="767"/>
      <c r="ARP58" s="767"/>
      <c r="ARQ58" s="559"/>
      <c r="ARR58" s="559"/>
      <c r="ARS58" s="560"/>
      <c r="ART58" s="559"/>
      <c r="ARU58" s="559"/>
      <c r="ARV58" s="559"/>
      <c r="ARW58" s="560"/>
      <c r="ARX58" s="560"/>
      <c r="ARY58" s="561"/>
      <c r="ARZ58" s="560"/>
      <c r="ASA58" s="767"/>
      <c r="ASB58" s="767"/>
      <c r="ASC58" s="767"/>
      <c r="ASD58" s="767"/>
      <c r="ASE58" s="767"/>
      <c r="ASF58" s="559"/>
      <c r="ASG58" s="559"/>
      <c r="ASH58" s="560"/>
      <c r="ASI58" s="559"/>
      <c r="ASJ58" s="559"/>
      <c r="ASK58" s="559"/>
      <c r="ASL58" s="560"/>
      <c r="ASM58" s="560"/>
      <c r="ASN58" s="561"/>
      <c r="ASO58" s="560"/>
      <c r="ASP58" s="767"/>
      <c r="ASQ58" s="767"/>
      <c r="ASR58" s="767"/>
      <c r="ASS58" s="767"/>
      <c r="AST58" s="767"/>
      <c r="ASU58" s="559"/>
      <c r="ASV58" s="559"/>
      <c r="ASW58" s="560"/>
      <c r="ASX58" s="559"/>
      <c r="ASY58" s="559"/>
      <c r="ASZ58" s="559"/>
      <c r="ATA58" s="560"/>
      <c r="ATB58" s="560"/>
      <c r="ATC58" s="561"/>
      <c r="ATD58" s="560"/>
      <c r="ATE58" s="767"/>
      <c r="ATF58" s="767"/>
      <c r="ATG58" s="767"/>
      <c r="ATH58" s="767"/>
      <c r="ATI58" s="767"/>
      <c r="ATJ58" s="559"/>
      <c r="ATK58" s="559"/>
      <c r="ATL58" s="560"/>
      <c r="ATM58" s="559"/>
      <c r="ATN58" s="559"/>
      <c r="ATO58" s="559"/>
      <c r="ATP58" s="560"/>
      <c r="ATQ58" s="560"/>
      <c r="ATR58" s="561"/>
      <c r="ATS58" s="560"/>
      <c r="ATT58" s="767"/>
      <c r="ATU58" s="767"/>
      <c r="ATV58" s="767"/>
      <c r="ATW58" s="767"/>
      <c r="ATX58" s="767"/>
      <c r="ATY58" s="559"/>
      <c r="ATZ58" s="559"/>
      <c r="AUA58" s="560"/>
      <c r="AUB58" s="559"/>
      <c r="AUC58" s="559"/>
      <c r="AUD58" s="559"/>
      <c r="AUE58" s="560"/>
      <c r="AUF58" s="560"/>
      <c r="AUG58" s="561"/>
      <c r="AUH58" s="560"/>
      <c r="AUI58" s="767"/>
      <c r="AUJ58" s="767"/>
      <c r="AUK58" s="767"/>
      <c r="AUL58" s="767"/>
      <c r="AUM58" s="767"/>
      <c r="AUN58" s="559"/>
      <c r="AUO58" s="559"/>
      <c r="AUP58" s="560"/>
      <c r="AUQ58" s="559"/>
      <c r="AUR58" s="559"/>
      <c r="AUS58" s="559"/>
      <c r="AUT58" s="560"/>
      <c r="AUU58" s="560"/>
      <c r="AUV58" s="561"/>
      <c r="AUW58" s="560"/>
      <c r="AUX58" s="767"/>
      <c r="AUY58" s="767"/>
      <c r="AUZ58" s="767"/>
      <c r="AVA58" s="767"/>
      <c r="AVB58" s="767"/>
      <c r="AVC58" s="559"/>
      <c r="AVD58" s="559"/>
      <c r="AVE58" s="560"/>
      <c r="AVF58" s="559"/>
      <c r="AVG58" s="559"/>
      <c r="AVH58" s="559"/>
      <c r="AVI58" s="560"/>
      <c r="AVJ58" s="560"/>
      <c r="AVK58" s="561"/>
      <c r="AVL58" s="560"/>
      <c r="AVM58" s="767"/>
      <c r="AVN58" s="767"/>
      <c r="AVO58" s="767"/>
      <c r="AVP58" s="767"/>
      <c r="AVQ58" s="767"/>
      <c r="AVR58" s="559"/>
      <c r="AVS58" s="559"/>
      <c r="AVT58" s="560"/>
      <c r="AVU58" s="559"/>
      <c r="AVV58" s="559"/>
      <c r="AVW58" s="559"/>
      <c r="AVX58" s="560"/>
      <c r="AVY58" s="560"/>
      <c r="AVZ58" s="561"/>
      <c r="AWA58" s="560"/>
      <c r="AWB58" s="767"/>
      <c r="AWC58" s="767"/>
      <c r="AWD58" s="767"/>
      <c r="AWE58" s="767"/>
      <c r="AWF58" s="767"/>
      <c r="AWG58" s="559"/>
      <c r="AWH58" s="559"/>
      <c r="AWI58" s="560"/>
      <c r="AWJ58" s="559"/>
      <c r="AWK58" s="559"/>
      <c r="AWL58" s="559"/>
      <c r="AWM58" s="560"/>
      <c r="AWN58" s="560"/>
      <c r="AWO58" s="561"/>
      <c r="AWP58" s="560"/>
      <c r="AWQ58" s="767"/>
      <c r="AWR58" s="767"/>
      <c r="AWS58" s="767"/>
      <c r="AWT58" s="767"/>
      <c r="AWU58" s="767"/>
      <c r="AWV58" s="559"/>
      <c r="AWW58" s="559"/>
      <c r="AWX58" s="560"/>
      <c r="AWY58" s="559"/>
      <c r="AWZ58" s="559"/>
      <c r="AXA58" s="559"/>
      <c r="AXB58" s="560"/>
      <c r="AXC58" s="560"/>
      <c r="AXD58" s="561"/>
      <c r="AXE58" s="560"/>
      <c r="AXF58" s="767"/>
      <c r="AXG58" s="767"/>
      <c r="AXH58" s="767"/>
      <c r="AXI58" s="767"/>
      <c r="AXJ58" s="767"/>
      <c r="AXK58" s="559"/>
      <c r="AXL58" s="559"/>
      <c r="AXM58" s="560"/>
      <c r="AXN58" s="559"/>
      <c r="AXO58" s="559"/>
      <c r="AXP58" s="559"/>
      <c r="AXQ58" s="560"/>
      <c r="AXR58" s="560"/>
      <c r="AXS58" s="561"/>
      <c r="AXT58" s="560"/>
      <c r="AXU58" s="767"/>
      <c r="AXV58" s="767"/>
      <c r="AXW58" s="767"/>
      <c r="AXX58" s="767"/>
      <c r="AXY58" s="767"/>
      <c r="AXZ58" s="559"/>
      <c r="AYA58" s="559"/>
      <c r="AYB58" s="560"/>
      <c r="AYC58" s="559"/>
      <c r="AYD58" s="559"/>
      <c r="AYE58" s="559"/>
      <c r="AYF58" s="560"/>
      <c r="AYG58" s="560"/>
      <c r="AYH58" s="561"/>
      <c r="AYI58" s="560"/>
      <c r="AYJ58" s="767"/>
      <c r="AYK58" s="767"/>
      <c r="AYL58" s="767"/>
      <c r="AYM58" s="767"/>
      <c r="AYN58" s="767"/>
      <c r="AYO58" s="559"/>
      <c r="AYP58" s="559"/>
      <c r="AYQ58" s="560"/>
      <c r="AYR58" s="559"/>
      <c r="AYS58" s="559"/>
      <c r="AYT58" s="559"/>
      <c r="AYU58" s="560"/>
      <c r="AYV58" s="560"/>
      <c r="AYW58" s="561"/>
      <c r="AYX58" s="560"/>
      <c r="AYY58" s="767"/>
      <c r="AYZ58" s="767"/>
      <c r="AZA58" s="767"/>
      <c r="AZB58" s="767"/>
      <c r="AZC58" s="767"/>
      <c r="AZD58" s="559"/>
      <c r="AZE58" s="559"/>
      <c r="AZF58" s="560"/>
      <c r="AZG58" s="559"/>
      <c r="AZH58" s="559"/>
      <c r="AZI58" s="559"/>
      <c r="AZJ58" s="560"/>
      <c r="AZK58" s="560"/>
      <c r="AZL58" s="561"/>
      <c r="AZM58" s="560"/>
      <c r="AZN58" s="767"/>
      <c r="AZO58" s="767"/>
      <c r="AZP58" s="767"/>
      <c r="AZQ58" s="767"/>
      <c r="AZR58" s="767"/>
      <c r="AZS58" s="559"/>
      <c r="AZT58" s="559"/>
      <c r="AZU58" s="560"/>
      <c r="AZV58" s="559"/>
      <c r="AZW58" s="559"/>
      <c r="AZX58" s="559"/>
      <c r="AZY58" s="560"/>
      <c r="AZZ58" s="560"/>
      <c r="BAA58" s="561"/>
      <c r="BAB58" s="560"/>
      <c r="BAC58" s="767"/>
      <c r="BAD58" s="767"/>
      <c r="BAE58" s="767"/>
      <c r="BAF58" s="767"/>
      <c r="BAG58" s="767"/>
      <c r="BAH58" s="559"/>
      <c r="BAI58" s="559"/>
      <c r="BAJ58" s="560"/>
      <c r="BAK58" s="559"/>
      <c r="BAL58" s="559"/>
      <c r="BAM58" s="559"/>
      <c r="BAN58" s="560"/>
      <c r="BAO58" s="560"/>
      <c r="BAP58" s="561"/>
      <c r="BAQ58" s="560"/>
      <c r="BAR58" s="767"/>
      <c r="BAS58" s="767"/>
      <c r="BAT58" s="767"/>
      <c r="BAU58" s="767"/>
      <c r="BAV58" s="767"/>
      <c r="BAW58" s="559"/>
      <c r="BAX58" s="559"/>
      <c r="BAY58" s="560"/>
      <c r="BAZ58" s="559"/>
      <c r="BBA58" s="559"/>
      <c r="BBB58" s="559"/>
      <c r="BBC58" s="560"/>
      <c r="BBD58" s="560"/>
      <c r="BBE58" s="561"/>
      <c r="BBF58" s="560"/>
      <c r="BBG58" s="767"/>
      <c r="BBH58" s="767"/>
      <c r="BBI58" s="767"/>
      <c r="BBJ58" s="767"/>
      <c r="BBK58" s="767"/>
      <c r="BBL58" s="559"/>
      <c r="BBM58" s="559"/>
      <c r="BBN58" s="560"/>
      <c r="BBO58" s="559"/>
      <c r="BBP58" s="559"/>
      <c r="BBQ58" s="559"/>
      <c r="BBR58" s="560"/>
      <c r="BBS58" s="560"/>
      <c r="BBT58" s="561"/>
      <c r="BBU58" s="560"/>
      <c r="BBV58" s="767"/>
      <c r="BBW58" s="767"/>
      <c r="BBX58" s="767"/>
      <c r="BBY58" s="767"/>
      <c r="BBZ58" s="767"/>
      <c r="BCA58" s="559"/>
      <c r="BCB58" s="559"/>
      <c r="BCC58" s="560"/>
      <c r="BCD58" s="559"/>
      <c r="BCE58" s="559"/>
      <c r="BCF58" s="559"/>
      <c r="BCG58" s="560"/>
      <c r="BCH58" s="560"/>
      <c r="BCI58" s="561"/>
      <c r="BCJ58" s="560"/>
      <c r="BCK58" s="767"/>
      <c r="BCL58" s="767"/>
      <c r="BCM58" s="767"/>
      <c r="BCN58" s="767"/>
      <c r="BCO58" s="767"/>
      <c r="BCP58" s="559"/>
      <c r="BCQ58" s="559"/>
      <c r="BCR58" s="560"/>
      <c r="BCS58" s="559"/>
      <c r="BCT58" s="559"/>
      <c r="BCU58" s="559"/>
      <c r="BCV58" s="560"/>
      <c r="BCW58" s="560"/>
      <c r="BCX58" s="561"/>
      <c r="BCY58" s="560"/>
      <c r="BCZ58" s="767"/>
      <c r="BDA58" s="767"/>
      <c r="BDB58" s="767"/>
      <c r="BDC58" s="767"/>
      <c r="BDD58" s="767"/>
      <c r="BDE58" s="559"/>
      <c r="BDF58" s="559"/>
      <c r="BDG58" s="560"/>
      <c r="BDH58" s="559"/>
      <c r="BDI58" s="559"/>
      <c r="BDJ58" s="559"/>
      <c r="BDK58" s="560"/>
      <c r="BDL58" s="560"/>
      <c r="BDM58" s="561"/>
      <c r="BDN58" s="560"/>
      <c r="BDO58" s="767"/>
      <c r="BDP58" s="767"/>
      <c r="BDQ58" s="767"/>
      <c r="BDR58" s="767"/>
      <c r="BDS58" s="767"/>
      <c r="BDT58" s="559"/>
      <c r="BDU58" s="559"/>
      <c r="BDV58" s="560"/>
      <c r="BDW58" s="559"/>
      <c r="BDX58" s="559"/>
      <c r="BDY58" s="559"/>
      <c r="BDZ58" s="560"/>
      <c r="BEA58" s="560"/>
      <c r="BEB58" s="561"/>
      <c r="BEC58" s="560"/>
      <c r="BED58" s="767"/>
      <c r="BEE58" s="767"/>
      <c r="BEF58" s="767"/>
      <c r="BEG58" s="767"/>
      <c r="BEH58" s="767"/>
      <c r="BEI58" s="559"/>
      <c r="BEJ58" s="559"/>
      <c r="BEK58" s="560"/>
      <c r="BEL58" s="559"/>
      <c r="BEM58" s="559"/>
      <c r="BEN58" s="559"/>
      <c r="BEO58" s="560"/>
      <c r="BEP58" s="560"/>
      <c r="BEQ58" s="561"/>
      <c r="BER58" s="560"/>
      <c r="BES58" s="767"/>
      <c r="BET58" s="767"/>
      <c r="BEU58" s="767"/>
      <c r="BEV58" s="767"/>
      <c r="BEW58" s="767"/>
      <c r="BEX58" s="559"/>
      <c r="BEY58" s="559"/>
      <c r="BEZ58" s="560"/>
      <c r="BFA58" s="559"/>
      <c r="BFB58" s="559"/>
      <c r="BFC58" s="559"/>
      <c r="BFD58" s="560"/>
      <c r="BFE58" s="560"/>
      <c r="BFF58" s="561"/>
      <c r="BFG58" s="560"/>
      <c r="BFH58" s="767"/>
      <c r="BFI58" s="767"/>
      <c r="BFJ58" s="767"/>
      <c r="BFK58" s="767"/>
      <c r="BFL58" s="767"/>
      <c r="BFM58" s="559"/>
      <c r="BFN58" s="559"/>
      <c r="BFO58" s="560"/>
      <c r="BFP58" s="559"/>
      <c r="BFQ58" s="559"/>
      <c r="BFR58" s="559"/>
      <c r="BFS58" s="560"/>
      <c r="BFT58" s="560"/>
      <c r="BFU58" s="561"/>
      <c r="BFV58" s="560"/>
      <c r="BFW58" s="767"/>
      <c r="BFX58" s="767"/>
      <c r="BFY58" s="767"/>
      <c r="BFZ58" s="767"/>
      <c r="BGA58" s="767"/>
      <c r="BGB58" s="559"/>
      <c r="BGC58" s="559"/>
      <c r="BGD58" s="560"/>
      <c r="BGE58" s="559"/>
      <c r="BGF58" s="559"/>
      <c r="BGG58" s="559"/>
      <c r="BGH58" s="560"/>
      <c r="BGI58" s="560"/>
      <c r="BGJ58" s="561"/>
      <c r="BGK58" s="560"/>
      <c r="BGL58" s="767"/>
      <c r="BGM58" s="767"/>
      <c r="BGN58" s="767"/>
      <c r="BGO58" s="767"/>
      <c r="BGP58" s="767"/>
      <c r="BGQ58" s="559"/>
      <c r="BGR58" s="559"/>
      <c r="BGS58" s="560"/>
      <c r="BGT58" s="559"/>
      <c r="BGU58" s="559"/>
      <c r="BGV58" s="559"/>
      <c r="BGW58" s="560"/>
      <c r="BGX58" s="560"/>
      <c r="BGY58" s="561"/>
      <c r="BGZ58" s="560"/>
      <c r="BHA58" s="767"/>
      <c r="BHB58" s="767"/>
      <c r="BHC58" s="767"/>
      <c r="BHD58" s="767"/>
      <c r="BHE58" s="767"/>
      <c r="BHF58" s="559"/>
      <c r="BHG58" s="559"/>
      <c r="BHH58" s="560"/>
      <c r="BHI58" s="559"/>
      <c r="BHJ58" s="559"/>
      <c r="BHK58" s="559"/>
      <c r="BHL58" s="560"/>
      <c r="BHM58" s="560"/>
      <c r="BHN58" s="561"/>
      <c r="BHO58" s="560"/>
      <c r="BHP58" s="767"/>
      <c r="BHQ58" s="767"/>
      <c r="BHR58" s="767"/>
      <c r="BHS58" s="767"/>
      <c r="BHT58" s="767"/>
      <c r="BHU58" s="559"/>
      <c r="BHV58" s="559"/>
      <c r="BHW58" s="560"/>
      <c r="BHX58" s="559"/>
      <c r="BHY58" s="559"/>
      <c r="BHZ58" s="559"/>
      <c r="BIA58" s="560"/>
      <c r="BIB58" s="560"/>
      <c r="BIC58" s="561"/>
      <c r="BID58" s="560"/>
      <c r="BIE58" s="767"/>
      <c r="BIF58" s="767"/>
      <c r="BIG58" s="767"/>
      <c r="BIH58" s="767"/>
      <c r="BII58" s="767"/>
      <c r="BIJ58" s="559"/>
      <c r="BIK58" s="559"/>
      <c r="BIL58" s="560"/>
      <c r="BIM58" s="559"/>
      <c r="BIN58" s="559"/>
      <c r="BIO58" s="559"/>
      <c r="BIP58" s="560"/>
      <c r="BIQ58" s="560"/>
      <c r="BIR58" s="561"/>
      <c r="BIS58" s="560"/>
      <c r="BIT58" s="767"/>
      <c r="BIU58" s="767"/>
      <c r="BIV58" s="767"/>
      <c r="BIW58" s="767"/>
      <c r="BIX58" s="767"/>
      <c r="BIY58" s="559"/>
      <c r="BIZ58" s="559"/>
      <c r="BJA58" s="560"/>
      <c r="BJB58" s="559"/>
      <c r="BJC58" s="559"/>
      <c r="BJD58" s="559"/>
      <c r="BJE58" s="560"/>
      <c r="BJF58" s="560"/>
      <c r="BJG58" s="561"/>
      <c r="BJH58" s="560"/>
      <c r="BJI58" s="767"/>
      <c r="BJJ58" s="767"/>
      <c r="BJK58" s="767"/>
      <c r="BJL58" s="767"/>
      <c r="BJM58" s="767"/>
      <c r="BJN58" s="559"/>
      <c r="BJO58" s="559"/>
      <c r="BJP58" s="560"/>
      <c r="BJQ58" s="559"/>
      <c r="BJR58" s="559"/>
      <c r="BJS58" s="559"/>
      <c r="BJT58" s="560"/>
      <c r="BJU58" s="560"/>
      <c r="BJV58" s="561"/>
      <c r="BJW58" s="560"/>
      <c r="BJX58" s="767"/>
      <c r="BJY58" s="767"/>
      <c r="BJZ58" s="767"/>
      <c r="BKA58" s="767"/>
      <c r="BKB58" s="767"/>
      <c r="BKC58" s="559"/>
      <c r="BKD58" s="559"/>
      <c r="BKE58" s="560"/>
      <c r="BKF58" s="559"/>
      <c r="BKG58" s="559"/>
      <c r="BKH58" s="559"/>
      <c r="BKI58" s="560"/>
      <c r="BKJ58" s="560"/>
      <c r="BKK58" s="561"/>
      <c r="BKL58" s="560"/>
      <c r="BKM58" s="767"/>
      <c r="BKN58" s="767"/>
      <c r="BKO58" s="767"/>
      <c r="BKP58" s="767"/>
      <c r="BKQ58" s="767"/>
      <c r="BKR58" s="559"/>
      <c r="BKS58" s="559"/>
      <c r="BKT58" s="560"/>
      <c r="BKU58" s="559"/>
      <c r="BKV58" s="559"/>
      <c r="BKW58" s="559"/>
      <c r="BKX58" s="560"/>
      <c r="BKY58" s="560"/>
      <c r="BKZ58" s="561"/>
      <c r="BLA58" s="560"/>
      <c r="BLB58" s="767"/>
      <c r="BLC58" s="767"/>
      <c r="BLD58" s="767"/>
      <c r="BLE58" s="767"/>
      <c r="BLF58" s="767"/>
      <c r="BLG58" s="559"/>
      <c r="BLH58" s="559"/>
      <c r="BLI58" s="560"/>
      <c r="BLJ58" s="559"/>
      <c r="BLK58" s="559"/>
      <c r="BLL58" s="559"/>
      <c r="BLM58" s="560"/>
      <c r="BLN58" s="560"/>
      <c r="BLO58" s="561"/>
      <c r="BLP58" s="560"/>
      <c r="BLQ58" s="767"/>
      <c r="BLR58" s="767"/>
      <c r="BLS58" s="767"/>
      <c r="BLT58" s="767"/>
      <c r="BLU58" s="767"/>
      <c r="BLV58" s="559"/>
      <c r="BLW58" s="559"/>
      <c r="BLX58" s="560"/>
      <c r="BLY58" s="559"/>
      <c r="BLZ58" s="559"/>
      <c r="BMA58" s="559"/>
      <c r="BMB58" s="560"/>
      <c r="BMC58" s="560"/>
      <c r="BMD58" s="561"/>
      <c r="BME58" s="560"/>
      <c r="BMF58" s="767"/>
      <c r="BMG58" s="767"/>
      <c r="BMH58" s="767"/>
      <c r="BMI58" s="767"/>
      <c r="BMJ58" s="767"/>
      <c r="BMK58" s="559"/>
      <c r="BML58" s="559"/>
      <c r="BMM58" s="560"/>
      <c r="BMN58" s="559"/>
      <c r="BMO58" s="559"/>
      <c r="BMP58" s="559"/>
      <c r="BMQ58" s="560"/>
      <c r="BMR58" s="560"/>
      <c r="BMS58" s="561"/>
      <c r="BMT58" s="560"/>
      <c r="BMU58" s="767"/>
      <c r="BMV58" s="767"/>
      <c r="BMW58" s="767"/>
      <c r="BMX58" s="767"/>
      <c r="BMY58" s="767"/>
      <c r="BMZ58" s="559"/>
      <c r="BNA58" s="559"/>
      <c r="BNB58" s="560"/>
      <c r="BNC58" s="559"/>
      <c r="BND58" s="559"/>
      <c r="BNE58" s="559"/>
      <c r="BNF58" s="560"/>
      <c r="BNG58" s="560"/>
      <c r="BNH58" s="561"/>
      <c r="BNI58" s="560"/>
      <c r="BNJ58" s="767"/>
      <c r="BNK58" s="767"/>
      <c r="BNL58" s="767"/>
      <c r="BNM58" s="767"/>
      <c r="BNN58" s="767"/>
      <c r="BNO58" s="559"/>
      <c r="BNP58" s="559"/>
      <c r="BNQ58" s="560"/>
      <c r="BNR58" s="559"/>
      <c r="BNS58" s="559"/>
      <c r="BNT58" s="559"/>
      <c r="BNU58" s="560"/>
      <c r="BNV58" s="560"/>
      <c r="BNW58" s="561"/>
      <c r="BNX58" s="560"/>
      <c r="BNY58" s="767"/>
      <c r="BNZ58" s="767"/>
      <c r="BOA58" s="767"/>
      <c r="BOB58" s="767"/>
      <c r="BOC58" s="767"/>
      <c r="BOD58" s="559"/>
      <c r="BOE58" s="559"/>
      <c r="BOF58" s="560"/>
      <c r="BOG58" s="559"/>
      <c r="BOH58" s="559"/>
      <c r="BOI58" s="559"/>
      <c r="BOJ58" s="560"/>
      <c r="BOK58" s="560"/>
      <c r="BOL58" s="561"/>
      <c r="BOM58" s="560"/>
      <c r="BON58" s="767"/>
      <c r="BOO58" s="767"/>
      <c r="BOP58" s="767"/>
      <c r="BOQ58" s="767"/>
      <c r="BOR58" s="767"/>
      <c r="BOS58" s="559"/>
      <c r="BOT58" s="559"/>
      <c r="BOU58" s="560"/>
      <c r="BOV58" s="559"/>
      <c r="BOW58" s="559"/>
      <c r="BOX58" s="559"/>
      <c r="BOY58" s="560"/>
      <c r="BOZ58" s="560"/>
      <c r="BPA58" s="561"/>
      <c r="BPB58" s="560"/>
      <c r="BPC58" s="767"/>
      <c r="BPD58" s="767"/>
      <c r="BPE58" s="767"/>
      <c r="BPF58" s="767"/>
      <c r="BPG58" s="767"/>
      <c r="BPH58" s="559"/>
      <c r="BPI58" s="559"/>
      <c r="BPJ58" s="560"/>
      <c r="BPK58" s="559"/>
      <c r="BPL58" s="559"/>
      <c r="BPM58" s="559"/>
      <c r="BPN58" s="560"/>
      <c r="BPO58" s="560"/>
      <c r="BPP58" s="561"/>
      <c r="BPQ58" s="560"/>
      <c r="BPR58" s="767"/>
      <c r="BPS58" s="767"/>
      <c r="BPT58" s="767"/>
      <c r="BPU58" s="767"/>
      <c r="BPV58" s="767"/>
      <c r="BPW58" s="559"/>
      <c r="BPX58" s="559"/>
      <c r="BPY58" s="560"/>
      <c r="BPZ58" s="559"/>
      <c r="BQA58" s="559"/>
      <c r="BQB58" s="559"/>
      <c r="BQC58" s="560"/>
      <c r="BQD58" s="560"/>
      <c r="BQE58" s="561"/>
      <c r="BQF58" s="560"/>
      <c r="BQG58" s="767"/>
      <c r="BQH58" s="767"/>
      <c r="BQI58" s="767"/>
      <c r="BQJ58" s="767"/>
      <c r="BQK58" s="767"/>
      <c r="BQL58" s="559"/>
      <c r="BQM58" s="559"/>
      <c r="BQN58" s="560"/>
      <c r="BQO58" s="559"/>
      <c r="BQP58" s="559"/>
      <c r="BQQ58" s="559"/>
      <c r="BQR58" s="560"/>
      <c r="BQS58" s="560"/>
      <c r="BQT58" s="561"/>
      <c r="BQU58" s="560"/>
      <c r="BQV58" s="767"/>
      <c r="BQW58" s="767"/>
      <c r="BQX58" s="767"/>
      <c r="BQY58" s="767"/>
      <c r="BQZ58" s="767"/>
      <c r="BRA58" s="559"/>
      <c r="BRB58" s="559"/>
      <c r="BRC58" s="560"/>
      <c r="BRD58" s="559"/>
      <c r="BRE58" s="559"/>
      <c r="BRF58" s="559"/>
      <c r="BRG58" s="560"/>
      <c r="BRH58" s="560"/>
      <c r="BRI58" s="561"/>
      <c r="BRJ58" s="560"/>
      <c r="BRK58" s="767"/>
      <c r="BRL58" s="767"/>
      <c r="BRM58" s="767"/>
      <c r="BRN58" s="767"/>
      <c r="BRO58" s="767"/>
      <c r="BRP58" s="559"/>
      <c r="BRQ58" s="559"/>
      <c r="BRR58" s="560"/>
      <c r="BRS58" s="559"/>
      <c r="BRT58" s="559"/>
      <c r="BRU58" s="559"/>
      <c r="BRV58" s="560"/>
      <c r="BRW58" s="560"/>
      <c r="BRX58" s="561"/>
      <c r="BRY58" s="560"/>
      <c r="BRZ58" s="767"/>
      <c r="BSA58" s="767"/>
      <c r="BSB58" s="767"/>
      <c r="BSC58" s="767"/>
      <c r="BSD58" s="767"/>
      <c r="BSE58" s="559"/>
      <c r="BSF58" s="559"/>
      <c r="BSG58" s="560"/>
      <c r="BSH58" s="559"/>
      <c r="BSI58" s="559"/>
      <c r="BSJ58" s="559"/>
      <c r="BSK58" s="560"/>
      <c r="BSL58" s="560"/>
      <c r="BSM58" s="561"/>
      <c r="BSN58" s="560"/>
      <c r="BSO58" s="767"/>
      <c r="BSP58" s="767"/>
      <c r="BSQ58" s="767"/>
      <c r="BSR58" s="767"/>
      <c r="BSS58" s="767"/>
      <c r="BST58" s="559"/>
      <c r="BSU58" s="559"/>
      <c r="BSV58" s="560"/>
      <c r="BSW58" s="559"/>
      <c r="BSX58" s="559"/>
      <c r="BSY58" s="559"/>
      <c r="BSZ58" s="560"/>
      <c r="BTA58" s="560"/>
      <c r="BTB58" s="561"/>
      <c r="BTC58" s="560"/>
      <c r="BTD58" s="767"/>
      <c r="BTE58" s="767"/>
      <c r="BTF58" s="767"/>
      <c r="BTG58" s="767"/>
      <c r="BTH58" s="767"/>
      <c r="BTI58" s="559"/>
      <c r="BTJ58" s="559"/>
      <c r="BTK58" s="560"/>
      <c r="BTL58" s="559"/>
      <c r="BTM58" s="559"/>
      <c r="BTN58" s="559"/>
      <c r="BTO58" s="560"/>
      <c r="BTP58" s="560"/>
      <c r="BTQ58" s="561"/>
      <c r="BTR58" s="560"/>
      <c r="BTS58" s="767"/>
      <c r="BTT58" s="767"/>
      <c r="BTU58" s="767"/>
      <c r="BTV58" s="767"/>
      <c r="BTW58" s="767"/>
      <c r="BTX58" s="559"/>
      <c r="BTY58" s="559"/>
      <c r="BTZ58" s="560"/>
      <c r="BUA58" s="559"/>
      <c r="BUB58" s="559"/>
      <c r="BUC58" s="559"/>
      <c r="BUD58" s="560"/>
      <c r="BUE58" s="560"/>
      <c r="BUF58" s="561"/>
      <c r="BUG58" s="560"/>
      <c r="BUH58" s="767"/>
      <c r="BUI58" s="767"/>
      <c r="BUJ58" s="767"/>
      <c r="BUK58" s="767"/>
      <c r="BUL58" s="767"/>
      <c r="BUM58" s="559"/>
      <c r="BUN58" s="559"/>
      <c r="BUO58" s="560"/>
      <c r="BUP58" s="559"/>
      <c r="BUQ58" s="559"/>
      <c r="BUR58" s="559"/>
      <c r="BUS58" s="560"/>
      <c r="BUT58" s="560"/>
      <c r="BUU58" s="561"/>
      <c r="BUV58" s="560"/>
      <c r="BUW58" s="767"/>
      <c r="BUX58" s="767"/>
      <c r="BUY58" s="767"/>
      <c r="BUZ58" s="767"/>
      <c r="BVA58" s="767"/>
      <c r="BVB58" s="559"/>
      <c r="BVC58" s="559"/>
      <c r="BVD58" s="560"/>
      <c r="BVE58" s="559"/>
      <c r="BVF58" s="559"/>
      <c r="BVG58" s="559"/>
      <c r="BVH58" s="560"/>
      <c r="BVI58" s="560"/>
      <c r="BVJ58" s="561"/>
      <c r="BVK58" s="560"/>
      <c r="BVL58" s="767"/>
      <c r="BVM58" s="767"/>
      <c r="BVN58" s="767"/>
      <c r="BVO58" s="767"/>
      <c r="BVP58" s="767"/>
      <c r="BVQ58" s="559"/>
      <c r="BVR58" s="559"/>
      <c r="BVS58" s="560"/>
      <c r="BVT58" s="559"/>
      <c r="BVU58" s="559"/>
      <c r="BVV58" s="559"/>
      <c r="BVW58" s="560"/>
      <c r="BVX58" s="560"/>
      <c r="BVY58" s="561"/>
      <c r="BVZ58" s="560"/>
      <c r="BWA58" s="767"/>
      <c r="BWB58" s="767"/>
      <c r="BWC58" s="767"/>
      <c r="BWD58" s="767"/>
      <c r="BWE58" s="767"/>
      <c r="BWF58" s="559"/>
      <c r="BWG58" s="559"/>
      <c r="BWH58" s="560"/>
      <c r="BWI58" s="559"/>
      <c r="BWJ58" s="559"/>
      <c r="BWK58" s="559"/>
      <c r="BWL58" s="560"/>
      <c r="BWM58" s="560"/>
      <c r="BWN58" s="561"/>
      <c r="BWO58" s="560"/>
      <c r="BWP58" s="767"/>
      <c r="BWQ58" s="767"/>
      <c r="BWR58" s="767"/>
      <c r="BWS58" s="767"/>
      <c r="BWT58" s="767"/>
      <c r="BWU58" s="559"/>
      <c r="BWV58" s="559"/>
      <c r="BWW58" s="560"/>
      <c r="BWX58" s="559"/>
      <c r="BWY58" s="559"/>
      <c r="BWZ58" s="559"/>
      <c r="BXA58" s="560"/>
      <c r="BXB58" s="560"/>
      <c r="BXC58" s="561"/>
      <c r="BXD58" s="560"/>
      <c r="BXE58" s="767"/>
      <c r="BXF58" s="767"/>
      <c r="BXG58" s="767"/>
      <c r="BXH58" s="767"/>
      <c r="BXI58" s="767"/>
      <c r="BXJ58" s="559"/>
      <c r="BXK58" s="559"/>
      <c r="BXL58" s="560"/>
      <c r="BXM58" s="559"/>
      <c r="BXN58" s="559"/>
      <c r="BXO58" s="559"/>
      <c r="BXP58" s="560"/>
      <c r="BXQ58" s="560"/>
      <c r="BXR58" s="561"/>
      <c r="BXS58" s="560"/>
      <c r="BXT58" s="767"/>
      <c r="BXU58" s="767"/>
      <c r="BXV58" s="767"/>
      <c r="BXW58" s="767"/>
      <c r="BXX58" s="767"/>
      <c r="BXY58" s="559"/>
      <c r="BXZ58" s="559"/>
      <c r="BYA58" s="560"/>
      <c r="BYB58" s="559"/>
      <c r="BYC58" s="559"/>
      <c r="BYD58" s="559"/>
      <c r="BYE58" s="560"/>
      <c r="BYF58" s="560"/>
      <c r="BYG58" s="561"/>
      <c r="BYH58" s="560"/>
      <c r="BYI58" s="767"/>
      <c r="BYJ58" s="767"/>
      <c r="BYK58" s="767"/>
      <c r="BYL58" s="767"/>
      <c r="BYM58" s="767"/>
      <c r="BYN58" s="559"/>
      <c r="BYO58" s="559"/>
      <c r="BYP58" s="560"/>
      <c r="BYQ58" s="559"/>
      <c r="BYR58" s="559"/>
      <c r="BYS58" s="559"/>
      <c r="BYT58" s="560"/>
      <c r="BYU58" s="560"/>
      <c r="BYV58" s="561"/>
      <c r="BYW58" s="560"/>
      <c r="BYX58" s="767"/>
      <c r="BYY58" s="767"/>
      <c r="BYZ58" s="767"/>
      <c r="BZA58" s="767"/>
      <c r="BZB58" s="767"/>
      <c r="BZC58" s="559"/>
      <c r="BZD58" s="559"/>
      <c r="BZE58" s="560"/>
      <c r="BZF58" s="559"/>
      <c r="BZG58" s="559"/>
      <c r="BZH58" s="559"/>
      <c r="BZI58" s="560"/>
      <c r="BZJ58" s="560"/>
      <c r="BZK58" s="561"/>
      <c r="BZL58" s="560"/>
      <c r="BZM58" s="767"/>
      <c r="BZN58" s="767"/>
      <c r="BZO58" s="767"/>
      <c r="BZP58" s="767"/>
      <c r="BZQ58" s="767"/>
      <c r="BZR58" s="559"/>
      <c r="BZS58" s="559"/>
      <c r="BZT58" s="560"/>
      <c r="BZU58" s="559"/>
      <c r="BZV58" s="559"/>
      <c r="BZW58" s="559"/>
      <c r="BZX58" s="560"/>
      <c r="BZY58" s="560"/>
      <c r="BZZ58" s="561"/>
      <c r="CAA58" s="560"/>
      <c r="CAB58" s="767"/>
      <c r="CAC58" s="767"/>
      <c r="CAD58" s="767"/>
      <c r="CAE58" s="767"/>
      <c r="CAF58" s="767"/>
      <c r="CAG58" s="559"/>
      <c r="CAH58" s="559"/>
      <c r="CAI58" s="560"/>
      <c r="CAJ58" s="559"/>
      <c r="CAK58" s="559"/>
      <c r="CAL58" s="559"/>
      <c r="CAM58" s="560"/>
      <c r="CAN58" s="560"/>
      <c r="CAO58" s="561"/>
      <c r="CAP58" s="560"/>
      <c r="CAQ58" s="767"/>
      <c r="CAR58" s="767"/>
      <c r="CAS58" s="767"/>
      <c r="CAT58" s="767"/>
      <c r="CAU58" s="767"/>
      <c r="CAV58" s="559"/>
      <c r="CAW58" s="559"/>
      <c r="CAX58" s="560"/>
      <c r="CAY58" s="559"/>
      <c r="CAZ58" s="559"/>
      <c r="CBA58" s="559"/>
      <c r="CBB58" s="560"/>
      <c r="CBC58" s="560"/>
      <c r="CBD58" s="561"/>
      <c r="CBE58" s="560"/>
      <c r="CBF58" s="767"/>
      <c r="CBG58" s="767"/>
      <c r="CBH58" s="767"/>
      <c r="CBI58" s="767"/>
      <c r="CBJ58" s="767"/>
      <c r="CBK58" s="559"/>
      <c r="CBL58" s="559"/>
      <c r="CBM58" s="560"/>
      <c r="CBN58" s="559"/>
      <c r="CBO58" s="559"/>
      <c r="CBP58" s="559"/>
      <c r="CBQ58" s="560"/>
      <c r="CBR58" s="560"/>
      <c r="CBS58" s="561"/>
      <c r="CBT58" s="560"/>
      <c r="CBU58" s="767"/>
      <c r="CBV58" s="767"/>
      <c r="CBW58" s="767"/>
      <c r="CBX58" s="767"/>
      <c r="CBY58" s="767"/>
      <c r="CBZ58" s="559"/>
      <c r="CCA58" s="559"/>
      <c r="CCB58" s="560"/>
      <c r="CCC58" s="559"/>
      <c r="CCD58" s="559"/>
      <c r="CCE58" s="559"/>
      <c r="CCF58" s="560"/>
      <c r="CCG58" s="560"/>
      <c r="CCH58" s="561"/>
      <c r="CCI58" s="560"/>
      <c r="CCJ58" s="767"/>
      <c r="CCK58" s="767"/>
      <c r="CCL58" s="767"/>
      <c r="CCM58" s="767"/>
      <c r="CCN58" s="767"/>
      <c r="CCO58" s="559"/>
      <c r="CCP58" s="559"/>
      <c r="CCQ58" s="560"/>
      <c r="CCR58" s="559"/>
      <c r="CCS58" s="559"/>
      <c r="CCT58" s="559"/>
      <c r="CCU58" s="560"/>
      <c r="CCV58" s="560"/>
      <c r="CCW58" s="561"/>
      <c r="CCX58" s="560"/>
      <c r="CCY58" s="767"/>
      <c r="CCZ58" s="767"/>
      <c r="CDA58" s="767"/>
      <c r="CDB58" s="767"/>
      <c r="CDC58" s="767"/>
      <c r="CDD58" s="559"/>
      <c r="CDE58" s="559"/>
      <c r="CDF58" s="560"/>
      <c r="CDG58" s="559"/>
      <c r="CDH58" s="559"/>
      <c r="CDI58" s="559"/>
      <c r="CDJ58" s="560"/>
      <c r="CDK58" s="560"/>
      <c r="CDL58" s="561"/>
      <c r="CDM58" s="560"/>
      <c r="CDN58" s="767"/>
      <c r="CDO58" s="767"/>
      <c r="CDP58" s="767"/>
      <c r="CDQ58" s="767"/>
      <c r="CDR58" s="767"/>
      <c r="CDS58" s="559"/>
      <c r="CDT58" s="559"/>
      <c r="CDU58" s="560"/>
      <c r="CDV58" s="559"/>
      <c r="CDW58" s="559"/>
      <c r="CDX58" s="559"/>
      <c r="CDY58" s="560"/>
      <c r="CDZ58" s="560"/>
      <c r="CEA58" s="561"/>
      <c r="CEB58" s="560"/>
      <c r="CEC58" s="767"/>
      <c r="CED58" s="767"/>
      <c r="CEE58" s="767"/>
      <c r="CEF58" s="767"/>
      <c r="CEG58" s="767"/>
      <c r="CEH58" s="559"/>
      <c r="CEI58" s="559"/>
      <c r="CEJ58" s="560"/>
      <c r="CEK58" s="559"/>
      <c r="CEL58" s="559"/>
      <c r="CEM58" s="559"/>
      <c r="CEN58" s="560"/>
      <c r="CEO58" s="560"/>
      <c r="CEP58" s="561"/>
      <c r="CEQ58" s="560"/>
      <c r="CER58" s="767"/>
      <c r="CES58" s="767"/>
      <c r="CET58" s="767"/>
      <c r="CEU58" s="767"/>
      <c r="CEV58" s="767"/>
      <c r="CEW58" s="559"/>
      <c r="CEX58" s="559"/>
      <c r="CEY58" s="560"/>
      <c r="CEZ58" s="559"/>
      <c r="CFA58" s="559"/>
      <c r="CFB58" s="559"/>
      <c r="CFC58" s="560"/>
      <c r="CFD58" s="560"/>
      <c r="CFE58" s="561"/>
      <c r="CFF58" s="560"/>
      <c r="CFG58" s="767"/>
      <c r="CFH58" s="767"/>
      <c r="CFI58" s="767"/>
      <c r="CFJ58" s="767"/>
      <c r="CFK58" s="767"/>
      <c r="CFL58" s="559"/>
      <c r="CFM58" s="559"/>
      <c r="CFN58" s="560"/>
      <c r="CFO58" s="559"/>
      <c r="CFP58" s="559"/>
      <c r="CFQ58" s="559"/>
      <c r="CFR58" s="560"/>
      <c r="CFS58" s="560"/>
      <c r="CFT58" s="561"/>
      <c r="CFU58" s="560"/>
      <c r="CFV58" s="767"/>
      <c r="CFW58" s="767"/>
      <c r="CFX58" s="767"/>
      <c r="CFY58" s="767"/>
      <c r="CFZ58" s="767"/>
      <c r="CGA58" s="559"/>
      <c r="CGB58" s="559"/>
      <c r="CGC58" s="560"/>
      <c r="CGD58" s="559"/>
      <c r="CGE58" s="559"/>
      <c r="CGF58" s="559"/>
      <c r="CGG58" s="560"/>
      <c r="CGH58" s="560"/>
      <c r="CGI58" s="561"/>
      <c r="CGJ58" s="560"/>
      <c r="CGK58" s="767"/>
      <c r="CGL58" s="767"/>
      <c r="CGM58" s="767"/>
      <c r="CGN58" s="767"/>
      <c r="CGO58" s="767"/>
      <c r="CGP58" s="559"/>
      <c r="CGQ58" s="559"/>
      <c r="CGR58" s="560"/>
      <c r="CGS58" s="559"/>
      <c r="CGT58" s="559"/>
      <c r="CGU58" s="559"/>
      <c r="CGV58" s="560"/>
      <c r="CGW58" s="560"/>
      <c r="CGX58" s="561"/>
      <c r="CGY58" s="560"/>
      <c r="CGZ58" s="767"/>
      <c r="CHA58" s="767"/>
      <c r="CHB58" s="767"/>
      <c r="CHC58" s="767"/>
      <c r="CHD58" s="767"/>
      <c r="CHE58" s="559"/>
      <c r="CHF58" s="559"/>
      <c r="CHG58" s="560"/>
      <c r="CHH58" s="559"/>
      <c r="CHI58" s="559"/>
      <c r="CHJ58" s="559"/>
      <c r="CHK58" s="560"/>
      <c r="CHL58" s="560"/>
      <c r="CHM58" s="561"/>
      <c r="CHN58" s="560"/>
      <c r="CHO58" s="767"/>
      <c r="CHP58" s="767"/>
      <c r="CHQ58" s="767"/>
      <c r="CHR58" s="767"/>
      <c r="CHS58" s="767"/>
      <c r="CHT58" s="559"/>
      <c r="CHU58" s="559"/>
      <c r="CHV58" s="560"/>
      <c r="CHW58" s="559"/>
      <c r="CHX58" s="559"/>
      <c r="CHY58" s="559"/>
      <c r="CHZ58" s="560"/>
      <c r="CIA58" s="560"/>
      <c r="CIB58" s="561"/>
      <c r="CIC58" s="560"/>
      <c r="CID58" s="767"/>
      <c r="CIE58" s="767"/>
      <c r="CIF58" s="767"/>
      <c r="CIG58" s="767"/>
      <c r="CIH58" s="767"/>
      <c r="CII58" s="559"/>
      <c r="CIJ58" s="559"/>
      <c r="CIK58" s="560"/>
      <c r="CIL58" s="559"/>
      <c r="CIM58" s="559"/>
      <c r="CIN58" s="559"/>
      <c r="CIO58" s="560"/>
      <c r="CIP58" s="560"/>
      <c r="CIQ58" s="561"/>
      <c r="CIR58" s="560"/>
      <c r="CIS58" s="767"/>
      <c r="CIT58" s="767"/>
      <c r="CIU58" s="767"/>
      <c r="CIV58" s="767"/>
      <c r="CIW58" s="767"/>
      <c r="CIX58" s="559"/>
      <c r="CIY58" s="559"/>
      <c r="CIZ58" s="560"/>
      <c r="CJA58" s="559"/>
      <c r="CJB58" s="559"/>
      <c r="CJC58" s="559"/>
      <c r="CJD58" s="560"/>
      <c r="CJE58" s="560"/>
      <c r="CJF58" s="561"/>
      <c r="CJG58" s="560"/>
      <c r="CJH58" s="767"/>
      <c r="CJI58" s="767"/>
      <c r="CJJ58" s="767"/>
      <c r="CJK58" s="767"/>
      <c r="CJL58" s="767"/>
      <c r="CJM58" s="559"/>
      <c r="CJN58" s="559"/>
      <c r="CJO58" s="560"/>
      <c r="CJP58" s="559"/>
      <c r="CJQ58" s="559"/>
      <c r="CJR58" s="559"/>
      <c r="CJS58" s="560"/>
      <c r="CJT58" s="560"/>
      <c r="CJU58" s="561"/>
      <c r="CJV58" s="560"/>
      <c r="CJW58" s="767"/>
      <c r="CJX58" s="767"/>
      <c r="CJY58" s="767"/>
      <c r="CJZ58" s="767"/>
      <c r="CKA58" s="767"/>
      <c r="CKB58" s="559"/>
      <c r="CKC58" s="559"/>
      <c r="CKD58" s="560"/>
      <c r="CKE58" s="559"/>
      <c r="CKF58" s="559"/>
      <c r="CKG58" s="559"/>
      <c r="CKH58" s="560"/>
      <c r="CKI58" s="560"/>
      <c r="CKJ58" s="561"/>
      <c r="CKK58" s="560"/>
      <c r="CKL58" s="767"/>
      <c r="CKM58" s="767"/>
      <c r="CKN58" s="767"/>
      <c r="CKO58" s="767"/>
      <c r="CKP58" s="767"/>
      <c r="CKQ58" s="559"/>
      <c r="CKR58" s="559"/>
      <c r="CKS58" s="560"/>
      <c r="CKT58" s="559"/>
      <c r="CKU58" s="559"/>
      <c r="CKV58" s="559"/>
      <c r="CKW58" s="560"/>
      <c r="CKX58" s="560"/>
      <c r="CKY58" s="561"/>
      <c r="CKZ58" s="560"/>
      <c r="CLA58" s="767"/>
      <c r="CLB58" s="767"/>
      <c r="CLC58" s="767"/>
      <c r="CLD58" s="767"/>
      <c r="CLE58" s="767"/>
      <c r="CLF58" s="559"/>
      <c r="CLG58" s="559"/>
      <c r="CLH58" s="560"/>
      <c r="CLI58" s="559"/>
      <c r="CLJ58" s="559"/>
      <c r="CLK58" s="559"/>
      <c r="CLL58" s="560"/>
      <c r="CLM58" s="560"/>
      <c r="CLN58" s="561"/>
      <c r="CLO58" s="560"/>
      <c r="CLP58" s="767"/>
      <c r="CLQ58" s="767"/>
      <c r="CLR58" s="767"/>
      <c r="CLS58" s="767"/>
      <c r="CLT58" s="767"/>
      <c r="CLU58" s="559"/>
      <c r="CLV58" s="559"/>
      <c r="CLW58" s="560"/>
      <c r="CLX58" s="559"/>
      <c r="CLY58" s="559"/>
      <c r="CLZ58" s="559"/>
      <c r="CMA58" s="560"/>
      <c r="CMB58" s="560"/>
      <c r="CMC58" s="561"/>
      <c r="CMD58" s="560"/>
      <c r="CME58" s="767"/>
      <c r="CMF58" s="767"/>
      <c r="CMG58" s="767"/>
      <c r="CMH58" s="767"/>
      <c r="CMI58" s="767"/>
      <c r="CMJ58" s="559"/>
      <c r="CMK58" s="559"/>
      <c r="CML58" s="560"/>
      <c r="CMM58" s="559"/>
      <c r="CMN58" s="559"/>
      <c r="CMO58" s="559"/>
      <c r="CMP58" s="560"/>
      <c r="CMQ58" s="560"/>
      <c r="CMR58" s="561"/>
      <c r="CMS58" s="560"/>
      <c r="CMT58" s="767"/>
      <c r="CMU58" s="767"/>
      <c r="CMV58" s="767"/>
      <c r="CMW58" s="767"/>
      <c r="CMX58" s="767"/>
      <c r="CMY58" s="559"/>
      <c r="CMZ58" s="559"/>
      <c r="CNA58" s="560"/>
      <c r="CNB58" s="559"/>
      <c r="CNC58" s="559"/>
      <c r="CND58" s="559"/>
      <c r="CNE58" s="560"/>
      <c r="CNF58" s="560"/>
      <c r="CNG58" s="561"/>
      <c r="CNH58" s="560"/>
      <c r="CNI58" s="767"/>
      <c r="CNJ58" s="767"/>
      <c r="CNK58" s="767"/>
      <c r="CNL58" s="767"/>
      <c r="CNM58" s="767"/>
      <c r="CNN58" s="559"/>
      <c r="CNO58" s="559"/>
      <c r="CNP58" s="560"/>
      <c r="CNQ58" s="559"/>
      <c r="CNR58" s="559"/>
      <c r="CNS58" s="559"/>
      <c r="CNT58" s="560"/>
      <c r="CNU58" s="560"/>
      <c r="CNV58" s="561"/>
      <c r="CNW58" s="560"/>
      <c r="CNX58" s="767"/>
      <c r="CNY58" s="767"/>
      <c r="CNZ58" s="767"/>
      <c r="COA58" s="767"/>
      <c r="COB58" s="767"/>
      <c r="COC58" s="559"/>
      <c r="COD58" s="559"/>
      <c r="COE58" s="560"/>
      <c r="COF58" s="559"/>
      <c r="COG58" s="559"/>
      <c r="COH58" s="559"/>
      <c r="COI58" s="560"/>
      <c r="COJ58" s="560"/>
      <c r="COK58" s="561"/>
      <c r="COL58" s="560"/>
      <c r="COM58" s="767"/>
      <c r="CON58" s="767"/>
      <c r="COO58" s="767"/>
      <c r="COP58" s="767"/>
      <c r="COQ58" s="767"/>
      <c r="COR58" s="559"/>
      <c r="COS58" s="559"/>
      <c r="COT58" s="560"/>
      <c r="COU58" s="559"/>
      <c r="COV58" s="559"/>
      <c r="COW58" s="559"/>
      <c r="COX58" s="560"/>
      <c r="COY58" s="560"/>
      <c r="COZ58" s="561"/>
      <c r="CPA58" s="560"/>
      <c r="CPB58" s="767"/>
      <c r="CPC58" s="767"/>
      <c r="CPD58" s="767"/>
      <c r="CPE58" s="767"/>
      <c r="CPF58" s="767"/>
      <c r="CPG58" s="559"/>
      <c r="CPH58" s="559"/>
      <c r="CPI58" s="560"/>
      <c r="CPJ58" s="559"/>
      <c r="CPK58" s="559"/>
      <c r="CPL58" s="559"/>
      <c r="CPM58" s="560"/>
      <c r="CPN58" s="560"/>
      <c r="CPO58" s="561"/>
      <c r="CPP58" s="560"/>
      <c r="CPQ58" s="767"/>
      <c r="CPR58" s="767"/>
      <c r="CPS58" s="767"/>
      <c r="CPT58" s="767"/>
      <c r="CPU58" s="767"/>
      <c r="CPV58" s="559"/>
      <c r="CPW58" s="559"/>
      <c r="CPX58" s="560"/>
      <c r="CPY58" s="559"/>
      <c r="CPZ58" s="559"/>
      <c r="CQA58" s="559"/>
      <c r="CQB58" s="560"/>
      <c r="CQC58" s="560"/>
      <c r="CQD58" s="561"/>
      <c r="CQE58" s="560"/>
      <c r="CQF58" s="767"/>
      <c r="CQG58" s="767"/>
      <c r="CQH58" s="767"/>
      <c r="CQI58" s="767"/>
      <c r="CQJ58" s="767"/>
      <c r="CQK58" s="559"/>
      <c r="CQL58" s="559"/>
      <c r="CQM58" s="560"/>
      <c r="CQN58" s="559"/>
      <c r="CQO58" s="559"/>
      <c r="CQP58" s="559"/>
      <c r="CQQ58" s="560"/>
      <c r="CQR58" s="560"/>
      <c r="CQS58" s="561"/>
      <c r="CQT58" s="560"/>
      <c r="CQU58" s="767"/>
      <c r="CQV58" s="767"/>
      <c r="CQW58" s="767"/>
      <c r="CQX58" s="767"/>
      <c r="CQY58" s="767"/>
      <c r="CQZ58" s="559"/>
      <c r="CRA58" s="559"/>
      <c r="CRB58" s="560"/>
      <c r="CRC58" s="559"/>
      <c r="CRD58" s="559"/>
      <c r="CRE58" s="559"/>
      <c r="CRF58" s="560"/>
      <c r="CRG58" s="560"/>
      <c r="CRH58" s="561"/>
      <c r="CRI58" s="560"/>
      <c r="CRJ58" s="767"/>
      <c r="CRK58" s="767"/>
      <c r="CRL58" s="767"/>
      <c r="CRM58" s="767"/>
      <c r="CRN58" s="767"/>
      <c r="CRO58" s="559"/>
      <c r="CRP58" s="559"/>
      <c r="CRQ58" s="560"/>
      <c r="CRR58" s="559"/>
      <c r="CRS58" s="559"/>
      <c r="CRT58" s="559"/>
      <c r="CRU58" s="560"/>
      <c r="CRV58" s="560"/>
      <c r="CRW58" s="561"/>
      <c r="CRX58" s="560"/>
      <c r="CRY58" s="767"/>
      <c r="CRZ58" s="767"/>
      <c r="CSA58" s="767"/>
      <c r="CSB58" s="767"/>
      <c r="CSC58" s="767"/>
      <c r="CSD58" s="559"/>
      <c r="CSE58" s="559"/>
      <c r="CSF58" s="560"/>
      <c r="CSG58" s="559"/>
      <c r="CSH58" s="559"/>
      <c r="CSI58" s="559"/>
      <c r="CSJ58" s="560"/>
      <c r="CSK58" s="560"/>
      <c r="CSL58" s="561"/>
      <c r="CSM58" s="560"/>
      <c r="CSN58" s="767"/>
      <c r="CSO58" s="767"/>
      <c r="CSP58" s="767"/>
      <c r="CSQ58" s="767"/>
      <c r="CSR58" s="767"/>
      <c r="CSS58" s="559"/>
      <c r="CST58" s="559"/>
      <c r="CSU58" s="560"/>
      <c r="CSV58" s="559"/>
      <c r="CSW58" s="559"/>
      <c r="CSX58" s="559"/>
      <c r="CSY58" s="560"/>
      <c r="CSZ58" s="560"/>
      <c r="CTA58" s="561"/>
      <c r="CTB58" s="560"/>
      <c r="CTC58" s="767"/>
      <c r="CTD58" s="767"/>
      <c r="CTE58" s="767"/>
      <c r="CTF58" s="767"/>
      <c r="CTG58" s="767"/>
      <c r="CTH58" s="559"/>
      <c r="CTI58" s="559"/>
      <c r="CTJ58" s="560"/>
      <c r="CTK58" s="559"/>
      <c r="CTL58" s="559"/>
      <c r="CTM58" s="559"/>
      <c r="CTN58" s="560"/>
      <c r="CTO58" s="560"/>
      <c r="CTP58" s="561"/>
      <c r="CTQ58" s="560"/>
      <c r="CTR58" s="767"/>
      <c r="CTS58" s="767"/>
      <c r="CTT58" s="767"/>
      <c r="CTU58" s="767"/>
      <c r="CTV58" s="767"/>
      <c r="CTW58" s="559"/>
      <c r="CTX58" s="559"/>
      <c r="CTY58" s="560"/>
      <c r="CTZ58" s="559"/>
      <c r="CUA58" s="559"/>
      <c r="CUB58" s="559"/>
      <c r="CUC58" s="560"/>
      <c r="CUD58" s="560"/>
      <c r="CUE58" s="561"/>
      <c r="CUF58" s="560"/>
      <c r="CUG58" s="767"/>
      <c r="CUH58" s="767"/>
      <c r="CUI58" s="767"/>
      <c r="CUJ58" s="767"/>
      <c r="CUK58" s="767"/>
      <c r="CUL58" s="559"/>
      <c r="CUM58" s="559"/>
      <c r="CUN58" s="560"/>
      <c r="CUO58" s="559"/>
      <c r="CUP58" s="559"/>
      <c r="CUQ58" s="559"/>
      <c r="CUR58" s="560"/>
      <c r="CUS58" s="560"/>
      <c r="CUT58" s="561"/>
      <c r="CUU58" s="560"/>
      <c r="CUV58" s="767"/>
      <c r="CUW58" s="767"/>
      <c r="CUX58" s="767"/>
      <c r="CUY58" s="767"/>
      <c r="CUZ58" s="767"/>
      <c r="CVA58" s="559"/>
      <c r="CVB58" s="559"/>
      <c r="CVC58" s="560"/>
      <c r="CVD58" s="559"/>
      <c r="CVE58" s="559"/>
      <c r="CVF58" s="559"/>
      <c r="CVG58" s="560"/>
      <c r="CVH58" s="560"/>
      <c r="CVI58" s="561"/>
      <c r="CVJ58" s="560"/>
      <c r="CVK58" s="767"/>
      <c r="CVL58" s="767"/>
      <c r="CVM58" s="767"/>
      <c r="CVN58" s="767"/>
      <c r="CVO58" s="767"/>
      <c r="CVP58" s="559"/>
      <c r="CVQ58" s="559"/>
      <c r="CVR58" s="560"/>
      <c r="CVS58" s="559"/>
      <c r="CVT58" s="559"/>
      <c r="CVU58" s="559"/>
      <c r="CVV58" s="560"/>
      <c r="CVW58" s="560"/>
      <c r="CVX58" s="561"/>
      <c r="CVY58" s="560"/>
      <c r="CVZ58" s="767"/>
      <c r="CWA58" s="767"/>
      <c r="CWB58" s="767"/>
      <c r="CWC58" s="767"/>
      <c r="CWD58" s="767"/>
      <c r="CWE58" s="559"/>
      <c r="CWF58" s="559"/>
      <c r="CWG58" s="560"/>
      <c r="CWH58" s="559"/>
      <c r="CWI58" s="559"/>
      <c r="CWJ58" s="559"/>
      <c r="CWK58" s="560"/>
      <c r="CWL58" s="560"/>
      <c r="CWM58" s="561"/>
      <c r="CWN58" s="560"/>
      <c r="CWO58" s="767"/>
      <c r="CWP58" s="767"/>
      <c r="CWQ58" s="767"/>
      <c r="CWR58" s="767"/>
      <c r="CWS58" s="767"/>
      <c r="CWT58" s="559"/>
      <c r="CWU58" s="559"/>
      <c r="CWV58" s="560"/>
      <c r="CWW58" s="559"/>
      <c r="CWX58" s="559"/>
      <c r="CWY58" s="559"/>
      <c r="CWZ58" s="560"/>
      <c r="CXA58" s="560"/>
      <c r="CXB58" s="561"/>
      <c r="CXC58" s="560"/>
      <c r="CXD58" s="767"/>
      <c r="CXE58" s="767"/>
      <c r="CXF58" s="767"/>
      <c r="CXG58" s="767"/>
      <c r="CXH58" s="767"/>
      <c r="CXI58" s="559"/>
      <c r="CXJ58" s="559"/>
      <c r="CXK58" s="560"/>
      <c r="CXL58" s="559"/>
      <c r="CXM58" s="559"/>
      <c r="CXN58" s="559"/>
      <c r="CXO58" s="560"/>
      <c r="CXP58" s="560"/>
      <c r="CXQ58" s="561"/>
      <c r="CXR58" s="560"/>
      <c r="CXS58" s="767"/>
      <c r="CXT58" s="767"/>
      <c r="CXU58" s="767"/>
      <c r="CXV58" s="767"/>
      <c r="CXW58" s="767"/>
      <c r="CXX58" s="559"/>
      <c r="CXY58" s="559"/>
      <c r="CXZ58" s="560"/>
      <c r="CYA58" s="559"/>
      <c r="CYB58" s="559"/>
      <c r="CYC58" s="559"/>
      <c r="CYD58" s="560"/>
      <c r="CYE58" s="560"/>
      <c r="CYF58" s="561"/>
      <c r="CYG58" s="560"/>
      <c r="CYH58" s="767"/>
      <c r="CYI58" s="767"/>
      <c r="CYJ58" s="767"/>
      <c r="CYK58" s="767"/>
      <c r="CYL58" s="767"/>
      <c r="CYM58" s="559"/>
      <c r="CYN58" s="559"/>
      <c r="CYO58" s="560"/>
      <c r="CYP58" s="559"/>
      <c r="CYQ58" s="559"/>
      <c r="CYR58" s="559"/>
      <c r="CYS58" s="560"/>
      <c r="CYT58" s="560"/>
      <c r="CYU58" s="561"/>
      <c r="CYV58" s="560"/>
      <c r="CYW58" s="767"/>
      <c r="CYX58" s="767"/>
      <c r="CYY58" s="767"/>
      <c r="CYZ58" s="767"/>
      <c r="CZA58" s="767"/>
      <c r="CZB58" s="559"/>
      <c r="CZC58" s="559"/>
      <c r="CZD58" s="560"/>
      <c r="CZE58" s="559"/>
      <c r="CZF58" s="559"/>
      <c r="CZG58" s="559"/>
      <c r="CZH58" s="560"/>
      <c r="CZI58" s="560"/>
      <c r="CZJ58" s="561"/>
      <c r="CZK58" s="560"/>
      <c r="CZL58" s="767"/>
      <c r="CZM58" s="767"/>
      <c r="CZN58" s="767"/>
      <c r="CZO58" s="767"/>
      <c r="CZP58" s="767"/>
      <c r="CZQ58" s="559"/>
      <c r="CZR58" s="559"/>
      <c r="CZS58" s="560"/>
      <c r="CZT58" s="559"/>
      <c r="CZU58" s="559"/>
      <c r="CZV58" s="559"/>
      <c r="CZW58" s="560"/>
      <c r="CZX58" s="560"/>
      <c r="CZY58" s="561"/>
      <c r="CZZ58" s="560"/>
      <c r="DAA58" s="767"/>
      <c r="DAB58" s="767"/>
      <c r="DAC58" s="767"/>
      <c r="DAD58" s="767"/>
      <c r="DAE58" s="767"/>
      <c r="DAF58" s="559"/>
      <c r="DAG58" s="559"/>
      <c r="DAH58" s="560"/>
      <c r="DAI58" s="559"/>
      <c r="DAJ58" s="559"/>
      <c r="DAK58" s="559"/>
      <c r="DAL58" s="560"/>
      <c r="DAM58" s="560"/>
      <c r="DAN58" s="561"/>
      <c r="DAO58" s="560"/>
      <c r="DAP58" s="767"/>
      <c r="DAQ58" s="767"/>
      <c r="DAR58" s="767"/>
      <c r="DAS58" s="767"/>
      <c r="DAT58" s="767"/>
      <c r="DAU58" s="559"/>
      <c r="DAV58" s="559"/>
      <c r="DAW58" s="560"/>
      <c r="DAX58" s="559"/>
      <c r="DAY58" s="559"/>
      <c r="DAZ58" s="559"/>
      <c r="DBA58" s="560"/>
      <c r="DBB58" s="560"/>
      <c r="DBC58" s="561"/>
      <c r="DBD58" s="560"/>
      <c r="DBE58" s="767"/>
      <c r="DBF58" s="767"/>
      <c r="DBG58" s="767"/>
      <c r="DBH58" s="767"/>
      <c r="DBI58" s="767"/>
      <c r="DBJ58" s="559"/>
      <c r="DBK58" s="559"/>
      <c r="DBL58" s="560"/>
      <c r="DBM58" s="559"/>
      <c r="DBN58" s="559"/>
      <c r="DBO58" s="559"/>
      <c r="DBP58" s="560"/>
      <c r="DBQ58" s="560"/>
      <c r="DBR58" s="561"/>
      <c r="DBS58" s="560"/>
      <c r="DBT58" s="767"/>
      <c r="DBU58" s="767"/>
      <c r="DBV58" s="767"/>
      <c r="DBW58" s="767"/>
      <c r="DBX58" s="767"/>
      <c r="DBY58" s="559"/>
      <c r="DBZ58" s="559"/>
      <c r="DCA58" s="560"/>
      <c r="DCB58" s="559"/>
      <c r="DCC58" s="559"/>
      <c r="DCD58" s="559"/>
      <c r="DCE58" s="560"/>
      <c r="DCF58" s="560"/>
      <c r="DCG58" s="561"/>
      <c r="DCH58" s="560"/>
      <c r="DCI58" s="767"/>
      <c r="DCJ58" s="767"/>
      <c r="DCK58" s="767"/>
      <c r="DCL58" s="767"/>
      <c r="DCM58" s="767"/>
      <c r="DCN58" s="559"/>
      <c r="DCO58" s="559"/>
      <c r="DCP58" s="560"/>
      <c r="DCQ58" s="559"/>
      <c r="DCR58" s="559"/>
      <c r="DCS58" s="559"/>
      <c r="DCT58" s="560"/>
      <c r="DCU58" s="560"/>
      <c r="DCV58" s="561"/>
      <c r="DCW58" s="560"/>
      <c r="DCX58" s="767"/>
      <c r="DCY58" s="767"/>
      <c r="DCZ58" s="767"/>
      <c r="DDA58" s="767"/>
      <c r="DDB58" s="767"/>
      <c r="DDC58" s="559"/>
      <c r="DDD58" s="559"/>
      <c r="DDE58" s="560"/>
      <c r="DDF58" s="559"/>
      <c r="DDG58" s="559"/>
      <c r="DDH58" s="559"/>
      <c r="DDI58" s="560"/>
      <c r="DDJ58" s="560"/>
      <c r="DDK58" s="561"/>
      <c r="DDL58" s="560"/>
      <c r="DDM58" s="767"/>
      <c r="DDN58" s="767"/>
      <c r="DDO58" s="767"/>
      <c r="DDP58" s="767"/>
      <c r="DDQ58" s="767"/>
      <c r="DDR58" s="559"/>
      <c r="DDS58" s="559"/>
      <c r="DDT58" s="560"/>
      <c r="DDU58" s="559"/>
      <c r="DDV58" s="559"/>
      <c r="DDW58" s="559"/>
      <c r="DDX58" s="560"/>
      <c r="DDY58" s="560"/>
      <c r="DDZ58" s="561"/>
      <c r="DEA58" s="560"/>
      <c r="DEB58" s="767"/>
      <c r="DEC58" s="767"/>
      <c r="DED58" s="767"/>
      <c r="DEE58" s="767"/>
      <c r="DEF58" s="767"/>
      <c r="DEG58" s="559"/>
      <c r="DEH58" s="559"/>
      <c r="DEI58" s="560"/>
      <c r="DEJ58" s="559"/>
      <c r="DEK58" s="559"/>
      <c r="DEL58" s="559"/>
      <c r="DEM58" s="560"/>
      <c r="DEN58" s="560"/>
      <c r="DEO58" s="561"/>
      <c r="DEP58" s="560"/>
      <c r="DEQ58" s="767"/>
      <c r="DER58" s="767"/>
      <c r="DES58" s="767"/>
      <c r="DET58" s="767"/>
      <c r="DEU58" s="767"/>
      <c r="DEV58" s="559"/>
      <c r="DEW58" s="559"/>
      <c r="DEX58" s="560"/>
      <c r="DEY58" s="559"/>
      <c r="DEZ58" s="559"/>
      <c r="DFA58" s="559"/>
      <c r="DFB58" s="560"/>
      <c r="DFC58" s="560"/>
      <c r="DFD58" s="561"/>
      <c r="DFE58" s="560"/>
      <c r="DFF58" s="767"/>
      <c r="DFG58" s="767"/>
      <c r="DFH58" s="767"/>
      <c r="DFI58" s="767"/>
      <c r="DFJ58" s="767"/>
      <c r="DFK58" s="559"/>
      <c r="DFL58" s="559"/>
      <c r="DFM58" s="560"/>
      <c r="DFN58" s="559"/>
      <c r="DFO58" s="559"/>
      <c r="DFP58" s="559"/>
      <c r="DFQ58" s="560"/>
      <c r="DFR58" s="560"/>
      <c r="DFS58" s="561"/>
      <c r="DFT58" s="560"/>
      <c r="DFU58" s="767"/>
      <c r="DFV58" s="767"/>
      <c r="DFW58" s="767"/>
      <c r="DFX58" s="767"/>
      <c r="DFY58" s="767"/>
      <c r="DFZ58" s="559"/>
      <c r="DGA58" s="559"/>
      <c r="DGB58" s="560"/>
      <c r="DGC58" s="559"/>
      <c r="DGD58" s="559"/>
      <c r="DGE58" s="559"/>
      <c r="DGF58" s="560"/>
      <c r="DGG58" s="560"/>
      <c r="DGH58" s="561"/>
      <c r="DGI58" s="560"/>
      <c r="DGJ58" s="767"/>
      <c r="DGK58" s="767"/>
      <c r="DGL58" s="767"/>
      <c r="DGM58" s="767"/>
      <c r="DGN58" s="767"/>
      <c r="DGO58" s="559"/>
      <c r="DGP58" s="559"/>
      <c r="DGQ58" s="560"/>
      <c r="DGR58" s="559"/>
      <c r="DGS58" s="559"/>
      <c r="DGT58" s="559"/>
      <c r="DGU58" s="560"/>
      <c r="DGV58" s="560"/>
      <c r="DGW58" s="561"/>
      <c r="DGX58" s="560"/>
      <c r="DGY58" s="767"/>
      <c r="DGZ58" s="767"/>
      <c r="DHA58" s="767"/>
      <c r="DHB58" s="767"/>
      <c r="DHC58" s="767"/>
      <c r="DHD58" s="559"/>
      <c r="DHE58" s="559"/>
      <c r="DHF58" s="560"/>
      <c r="DHG58" s="559"/>
      <c r="DHH58" s="559"/>
      <c r="DHI58" s="559"/>
      <c r="DHJ58" s="560"/>
      <c r="DHK58" s="560"/>
      <c r="DHL58" s="561"/>
      <c r="DHM58" s="560"/>
      <c r="DHN58" s="767"/>
      <c r="DHO58" s="767"/>
      <c r="DHP58" s="767"/>
      <c r="DHQ58" s="767"/>
      <c r="DHR58" s="767"/>
      <c r="DHS58" s="559"/>
      <c r="DHT58" s="559"/>
      <c r="DHU58" s="560"/>
      <c r="DHV58" s="559"/>
      <c r="DHW58" s="559"/>
      <c r="DHX58" s="559"/>
      <c r="DHY58" s="560"/>
      <c r="DHZ58" s="560"/>
      <c r="DIA58" s="561"/>
      <c r="DIB58" s="560"/>
      <c r="DIC58" s="767"/>
      <c r="DID58" s="767"/>
      <c r="DIE58" s="767"/>
      <c r="DIF58" s="767"/>
      <c r="DIG58" s="767"/>
      <c r="DIH58" s="559"/>
      <c r="DII58" s="559"/>
      <c r="DIJ58" s="560"/>
      <c r="DIK58" s="559"/>
      <c r="DIL58" s="559"/>
      <c r="DIM58" s="559"/>
      <c r="DIN58" s="560"/>
      <c r="DIO58" s="560"/>
      <c r="DIP58" s="561"/>
      <c r="DIQ58" s="560"/>
      <c r="DIR58" s="767"/>
      <c r="DIS58" s="767"/>
      <c r="DIT58" s="767"/>
      <c r="DIU58" s="767"/>
      <c r="DIV58" s="767"/>
      <c r="DIW58" s="559"/>
      <c r="DIX58" s="559"/>
      <c r="DIY58" s="560"/>
      <c r="DIZ58" s="559"/>
      <c r="DJA58" s="559"/>
      <c r="DJB58" s="559"/>
      <c r="DJC58" s="560"/>
      <c r="DJD58" s="560"/>
      <c r="DJE58" s="561"/>
      <c r="DJF58" s="560"/>
      <c r="DJG58" s="767"/>
      <c r="DJH58" s="767"/>
      <c r="DJI58" s="767"/>
      <c r="DJJ58" s="767"/>
      <c r="DJK58" s="767"/>
      <c r="DJL58" s="559"/>
      <c r="DJM58" s="559"/>
      <c r="DJN58" s="560"/>
      <c r="DJO58" s="559"/>
      <c r="DJP58" s="559"/>
      <c r="DJQ58" s="559"/>
      <c r="DJR58" s="560"/>
      <c r="DJS58" s="560"/>
      <c r="DJT58" s="561"/>
      <c r="DJU58" s="560"/>
      <c r="DJV58" s="767"/>
      <c r="DJW58" s="767"/>
      <c r="DJX58" s="767"/>
      <c r="DJY58" s="767"/>
      <c r="DJZ58" s="767"/>
      <c r="DKA58" s="559"/>
      <c r="DKB58" s="559"/>
      <c r="DKC58" s="560"/>
      <c r="DKD58" s="559"/>
      <c r="DKE58" s="559"/>
      <c r="DKF58" s="559"/>
      <c r="DKG58" s="560"/>
      <c r="DKH58" s="560"/>
      <c r="DKI58" s="561"/>
      <c r="DKJ58" s="560"/>
      <c r="DKK58" s="767"/>
      <c r="DKL58" s="767"/>
      <c r="DKM58" s="767"/>
      <c r="DKN58" s="767"/>
      <c r="DKO58" s="767"/>
      <c r="DKP58" s="559"/>
      <c r="DKQ58" s="559"/>
      <c r="DKR58" s="560"/>
      <c r="DKS58" s="559"/>
      <c r="DKT58" s="559"/>
      <c r="DKU58" s="559"/>
      <c r="DKV58" s="560"/>
      <c r="DKW58" s="560"/>
      <c r="DKX58" s="561"/>
      <c r="DKY58" s="560"/>
      <c r="DKZ58" s="767"/>
      <c r="DLA58" s="767"/>
      <c r="DLB58" s="767"/>
      <c r="DLC58" s="767"/>
      <c r="DLD58" s="767"/>
      <c r="DLE58" s="559"/>
      <c r="DLF58" s="559"/>
      <c r="DLG58" s="560"/>
      <c r="DLH58" s="559"/>
      <c r="DLI58" s="559"/>
      <c r="DLJ58" s="559"/>
      <c r="DLK58" s="560"/>
      <c r="DLL58" s="560"/>
      <c r="DLM58" s="561"/>
      <c r="DLN58" s="560"/>
      <c r="DLO58" s="767"/>
      <c r="DLP58" s="767"/>
      <c r="DLQ58" s="767"/>
      <c r="DLR58" s="767"/>
      <c r="DLS58" s="767"/>
      <c r="DLT58" s="559"/>
      <c r="DLU58" s="559"/>
      <c r="DLV58" s="560"/>
      <c r="DLW58" s="559"/>
      <c r="DLX58" s="559"/>
      <c r="DLY58" s="559"/>
      <c r="DLZ58" s="560"/>
      <c r="DMA58" s="560"/>
      <c r="DMB58" s="561"/>
      <c r="DMC58" s="560"/>
      <c r="DMD58" s="767"/>
      <c r="DME58" s="767"/>
      <c r="DMF58" s="767"/>
      <c r="DMG58" s="767"/>
      <c r="DMH58" s="767"/>
      <c r="DMI58" s="559"/>
      <c r="DMJ58" s="559"/>
      <c r="DMK58" s="560"/>
      <c r="DML58" s="559"/>
      <c r="DMM58" s="559"/>
      <c r="DMN58" s="559"/>
      <c r="DMO58" s="560"/>
      <c r="DMP58" s="560"/>
      <c r="DMQ58" s="561"/>
      <c r="DMR58" s="560"/>
      <c r="DMS58" s="767"/>
      <c r="DMT58" s="767"/>
      <c r="DMU58" s="767"/>
      <c r="DMV58" s="767"/>
      <c r="DMW58" s="767"/>
      <c r="DMX58" s="559"/>
      <c r="DMY58" s="559"/>
      <c r="DMZ58" s="560"/>
      <c r="DNA58" s="559"/>
      <c r="DNB58" s="559"/>
      <c r="DNC58" s="559"/>
      <c r="DND58" s="560"/>
      <c r="DNE58" s="560"/>
      <c r="DNF58" s="561"/>
      <c r="DNG58" s="560"/>
      <c r="DNH58" s="767"/>
      <c r="DNI58" s="767"/>
      <c r="DNJ58" s="767"/>
      <c r="DNK58" s="767"/>
      <c r="DNL58" s="767"/>
      <c r="DNM58" s="559"/>
      <c r="DNN58" s="559"/>
      <c r="DNO58" s="560"/>
      <c r="DNP58" s="559"/>
      <c r="DNQ58" s="559"/>
      <c r="DNR58" s="559"/>
      <c r="DNS58" s="560"/>
      <c r="DNT58" s="560"/>
      <c r="DNU58" s="561"/>
      <c r="DNV58" s="560"/>
      <c r="DNW58" s="767"/>
      <c r="DNX58" s="767"/>
      <c r="DNY58" s="767"/>
      <c r="DNZ58" s="767"/>
      <c r="DOA58" s="767"/>
      <c r="DOB58" s="559"/>
      <c r="DOC58" s="559"/>
      <c r="DOD58" s="560"/>
      <c r="DOE58" s="559"/>
      <c r="DOF58" s="559"/>
      <c r="DOG58" s="559"/>
      <c r="DOH58" s="560"/>
      <c r="DOI58" s="560"/>
      <c r="DOJ58" s="561"/>
      <c r="DOK58" s="560"/>
      <c r="DOL58" s="767"/>
      <c r="DOM58" s="767"/>
      <c r="DON58" s="767"/>
      <c r="DOO58" s="767"/>
      <c r="DOP58" s="767"/>
      <c r="DOQ58" s="559"/>
      <c r="DOR58" s="559"/>
      <c r="DOS58" s="560"/>
      <c r="DOT58" s="559"/>
      <c r="DOU58" s="559"/>
      <c r="DOV58" s="559"/>
      <c r="DOW58" s="560"/>
      <c r="DOX58" s="560"/>
      <c r="DOY58" s="561"/>
      <c r="DOZ58" s="560"/>
      <c r="DPA58" s="767"/>
      <c r="DPB58" s="767"/>
      <c r="DPC58" s="767"/>
      <c r="DPD58" s="767"/>
      <c r="DPE58" s="767"/>
      <c r="DPF58" s="559"/>
      <c r="DPG58" s="559"/>
      <c r="DPH58" s="560"/>
      <c r="DPI58" s="559"/>
      <c r="DPJ58" s="559"/>
      <c r="DPK58" s="559"/>
      <c r="DPL58" s="560"/>
      <c r="DPM58" s="560"/>
      <c r="DPN58" s="561"/>
      <c r="DPO58" s="560"/>
      <c r="DPP58" s="767"/>
      <c r="DPQ58" s="767"/>
      <c r="DPR58" s="767"/>
      <c r="DPS58" s="767"/>
      <c r="DPT58" s="767"/>
      <c r="DPU58" s="559"/>
      <c r="DPV58" s="559"/>
      <c r="DPW58" s="560"/>
      <c r="DPX58" s="559"/>
      <c r="DPY58" s="559"/>
      <c r="DPZ58" s="559"/>
      <c r="DQA58" s="560"/>
      <c r="DQB58" s="560"/>
      <c r="DQC58" s="561"/>
      <c r="DQD58" s="560"/>
      <c r="DQE58" s="767"/>
      <c r="DQF58" s="767"/>
      <c r="DQG58" s="767"/>
      <c r="DQH58" s="767"/>
      <c r="DQI58" s="767"/>
      <c r="DQJ58" s="559"/>
      <c r="DQK58" s="559"/>
      <c r="DQL58" s="560"/>
      <c r="DQM58" s="559"/>
      <c r="DQN58" s="559"/>
      <c r="DQO58" s="559"/>
      <c r="DQP58" s="560"/>
      <c r="DQQ58" s="560"/>
      <c r="DQR58" s="561"/>
      <c r="DQS58" s="560"/>
      <c r="DQT58" s="767"/>
      <c r="DQU58" s="767"/>
      <c r="DQV58" s="767"/>
      <c r="DQW58" s="767"/>
      <c r="DQX58" s="767"/>
      <c r="DQY58" s="559"/>
      <c r="DQZ58" s="559"/>
      <c r="DRA58" s="560"/>
      <c r="DRB58" s="559"/>
      <c r="DRC58" s="559"/>
      <c r="DRD58" s="559"/>
      <c r="DRE58" s="560"/>
      <c r="DRF58" s="560"/>
      <c r="DRG58" s="561"/>
      <c r="DRH58" s="560"/>
      <c r="DRI58" s="767"/>
      <c r="DRJ58" s="767"/>
      <c r="DRK58" s="767"/>
      <c r="DRL58" s="767"/>
      <c r="DRM58" s="767"/>
      <c r="DRN58" s="559"/>
      <c r="DRO58" s="559"/>
      <c r="DRP58" s="560"/>
      <c r="DRQ58" s="559"/>
      <c r="DRR58" s="559"/>
      <c r="DRS58" s="559"/>
      <c r="DRT58" s="560"/>
      <c r="DRU58" s="560"/>
      <c r="DRV58" s="561"/>
      <c r="DRW58" s="560"/>
      <c r="DRX58" s="767"/>
      <c r="DRY58" s="767"/>
      <c r="DRZ58" s="767"/>
      <c r="DSA58" s="767"/>
      <c r="DSB58" s="767"/>
      <c r="DSC58" s="559"/>
      <c r="DSD58" s="559"/>
      <c r="DSE58" s="560"/>
      <c r="DSF58" s="559"/>
      <c r="DSG58" s="559"/>
      <c r="DSH58" s="559"/>
      <c r="DSI58" s="560"/>
      <c r="DSJ58" s="560"/>
      <c r="DSK58" s="561"/>
      <c r="DSL58" s="560"/>
      <c r="DSM58" s="767"/>
      <c r="DSN58" s="767"/>
      <c r="DSO58" s="767"/>
      <c r="DSP58" s="767"/>
      <c r="DSQ58" s="767"/>
      <c r="DSR58" s="559"/>
      <c r="DSS58" s="559"/>
      <c r="DST58" s="560"/>
      <c r="DSU58" s="559"/>
      <c r="DSV58" s="559"/>
      <c r="DSW58" s="559"/>
      <c r="DSX58" s="560"/>
      <c r="DSY58" s="560"/>
      <c r="DSZ58" s="561"/>
      <c r="DTA58" s="560"/>
      <c r="DTB58" s="767"/>
      <c r="DTC58" s="767"/>
      <c r="DTD58" s="767"/>
      <c r="DTE58" s="767"/>
      <c r="DTF58" s="767"/>
      <c r="DTG58" s="559"/>
      <c r="DTH58" s="559"/>
      <c r="DTI58" s="560"/>
      <c r="DTJ58" s="559"/>
      <c r="DTK58" s="559"/>
      <c r="DTL58" s="559"/>
      <c r="DTM58" s="560"/>
      <c r="DTN58" s="560"/>
      <c r="DTO58" s="561"/>
      <c r="DTP58" s="560"/>
      <c r="DTQ58" s="767"/>
      <c r="DTR58" s="767"/>
      <c r="DTS58" s="767"/>
      <c r="DTT58" s="767"/>
      <c r="DTU58" s="767"/>
      <c r="DTV58" s="559"/>
      <c r="DTW58" s="559"/>
      <c r="DTX58" s="560"/>
      <c r="DTY58" s="559"/>
      <c r="DTZ58" s="559"/>
      <c r="DUA58" s="559"/>
      <c r="DUB58" s="560"/>
      <c r="DUC58" s="560"/>
      <c r="DUD58" s="561"/>
      <c r="DUE58" s="560"/>
      <c r="DUF58" s="767"/>
      <c r="DUG58" s="767"/>
      <c r="DUH58" s="767"/>
      <c r="DUI58" s="767"/>
      <c r="DUJ58" s="767"/>
      <c r="DUK58" s="559"/>
      <c r="DUL58" s="559"/>
      <c r="DUM58" s="560"/>
      <c r="DUN58" s="559"/>
      <c r="DUO58" s="559"/>
      <c r="DUP58" s="559"/>
      <c r="DUQ58" s="560"/>
      <c r="DUR58" s="560"/>
      <c r="DUS58" s="561"/>
      <c r="DUT58" s="560"/>
      <c r="DUU58" s="767"/>
      <c r="DUV58" s="767"/>
      <c r="DUW58" s="767"/>
      <c r="DUX58" s="767"/>
      <c r="DUY58" s="767"/>
      <c r="DUZ58" s="559"/>
      <c r="DVA58" s="559"/>
      <c r="DVB58" s="560"/>
      <c r="DVC58" s="559"/>
      <c r="DVD58" s="559"/>
      <c r="DVE58" s="559"/>
      <c r="DVF58" s="560"/>
      <c r="DVG58" s="560"/>
      <c r="DVH58" s="561"/>
      <c r="DVI58" s="560"/>
      <c r="DVJ58" s="767"/>
      <c r="DVK58" s="767"/>
      <c r="DVL58" s="767"/>
      <c r="DVM58" s="767"/>
      <c r="DVN58" s="767"/>
      <c r="DVO58" s="559"/>
      <c r="DVP58" s="559"/>
      <c r="DVQ58" s="560"/>
      <c r="DVR58" s="559"/>
      <c r="DVS58" s="559"/>
      <c r="DVT58" s="559"/>
      <c r="DVU58" s="560"/>
      <c r="DVV58" s="560"/>
      <c r="DVW58" s="561"/>
      <c r="DVX58" s="560"/>
      <c r="DVY58" s="767"/>
      <c r="DVZ58" s="767"/>
      <c r="DWA58" s="767"/>
      <c r="DWB58" s="767"/>
      <c r="DWC58" s="767"/>
      <c r="DWD58" s="559"/>
      <c r="DWE58" s="559"/>
      <c r="DWF58" s="560"/>
      <c r="DWG58" s="559"/>
      <c r="DWH58" s="559"/>
      <c r="DWI58" s="559"/>
      <c r="DWJ58" s="560"/>
      <c r="DWK58" s="560"/>
      <c r="DWL58" s="561"/>
      <c r="DWM58" s="560"/>
      <c r="DWN58" s="767"/>
      <c r="DWO58" s="767"/>
      <c r="DWP58" s="767"/>
      <c r="DWQ58" s="767"/>
      <c r="DWR58" s="767"/>
      <c r="DWS58" s="559"/>
      <c r="DWT58" s="559"/>
      <c r="DWU58" s="560"/>
      <c r="DWV58" s="559"/>
      <c r="DWW58" s="559"/>
      <c r="DWX58" s="559"/>
      <c r="DWY58" s="560"/>
      <c r="DWZ58" s="560"/>
      <c r="DXA58" s="561"/>
      <c r="DXB58" s="560"/>
      <c r="DXC58" s="767"/>
      <c r="DXD58" s="767"/>
      <c r="DXE58" s="767"/>
      <c r="DXF58" s="767"/>
      <c r="DXG58" s="767"/>
      <c r="DXH58" s="559"/>
      <c r="DXI58" s="559"/>
      <c r="DXJ58" s="560"/>
      <c r="DXK58" s="559"/>
      <c r="DXL58" s="559"/>
      <c r="DXM58" s="559"/>
      <c r="DXN58" s="560"/>
      <c r="DXO58" s="560"/>
      <c r="DXP58" s="561"/>
      <c r="DXQ58" s="560"/>
      <c r="DXR58" s="767"/>
      <c r="DXS58" s="767"/>
      <c r="DXT58" s="767"/>
      <c r="DXU58" s="767"/>
      <c r="DXV58" s="767"/>
      <c r="DXW58" s="559"/>
      <c r="DXX58" s="559"/>
      <c r="DXY58" s="560"/>
      <c r="DXZ58" s="559"/>
      <c r="DYA58" s="559"/>
      <c r="DYB58" s="559"/>
      <c r="DYC58" s="560"/>
      <c r="DYD58" s="560"/>
      <c r="DYE58" s="561"/>
      <c r="DYF58" s="560"/>
      <c r="DYG58" s="767"/>
      <c r="DYH58" s="767"/>
      <c r="DYI58" s="767"/>
      <c r="DYJ58" s="767"/>
      <c r="DYK58" s="767"/>
      <c r="DYL58" s="559"/>
      <c r="DYM58" s="559"/>
      <c r="DYN58" s="560"/>
      <c r="DYO58" s="559"/>
      <c r="DYP58" s="559"/>
      <c r="DYQ58" s="559"/>
      <c r="DYR58" s="560"/>
      <c r="DYS58" s="560"/>
      <c r="DYT58" s="561"/>
      <c r="DYU58" s="560"/>
      <c r="DYV58" s="767"/>
      <c r="DYW58" s="767"/>
      <c r="DYX58" s="767"/>
      <c r="DYY58" s="767"/>
      <c r="DYZ58" s="767"/>
      <c r="DZA58" s="559"/>
      <c r="DZB58" s="559"/>
      <c r="DZC58" s="560"/>
      <c r="DZD58" s="559"/>
      <c r="DZE58" s="559"/>
      <c r="DZF58" s="559"/>
      <c r="DZG58" s="560"/>
      <c r="DZH58" s="560"/>
      <c r="DZI58" s="561"/>
      <c r="DZJ58" s="560"/>
      <c r="DZK58" s="767"/>
      <c r="DZL58" s="767"/>
      <c r="DZM58" s="767"/>
      <c r="DZN58" s="767"/>
      <c r="DZO58" s="767"/>
      <c r="DZP58" s="559"/>
      <c r="DZQ58" s="559"/>
      <c r="DZR58" s="560"/>
      <c r="DZS58" s="559"/>
      <c r="DZT58" s="559"/>
      <c r="DZU58" s="559"/>
      <c r="DZV58" s="560"/>
      <c r="DZW58" s="560"/>
      <c r="DZX58" s="561"/>
      <c r="DZY58" s="560"/>
      <c r="DZZ58" s="767"/>
      <c r="EAA58" s="767"/>
      <c r="EAB58" s="767"/>
      <c r="EAC58" s="767"/>
      <c r="EAD58" s="767"/>
      <c r="EAE58" s="559"/>
      <c r="EAF58" s="559"/>
      <c r="EAG58" s="560"/>
      <c r="EAH58" s="559"/>
      <c r="EAI58" s="559"/>
      <c r="EAJ58" s="559"/>
      <c r="EAK58" s="560"/>
      <c r="EAL58" s="560"/>
      <c r="EAM58" s="561"/>
      <c r="EAN58" s="560"/>
      <c r="EAO58" s="767"/>
      <c r="EAP58" s="767"/>
      <c r="EAQ58" s="767"/>
      <c r="EAR58" s="767"/>
      <c r="EAS58" s="767"/>
      <c r="EAT58" s="559"/>
      <c r="EAU58" s="559"/>
      <c r="EAV58" s="560"/>
      <c r="EAW58" s="559"/>
      <c r="EAX58" s="559"/>
      <c r="EAY58" s="559"/>
      <c r="EAZ58" s="560"/>
      <c r="EBA58" s="560"/>
      <c r="EBB58" s="561"/>
      <c r="EBC58" s="560"/>
      <c r="EBD58" s="767"/>
      <c r="EBE58" s="767"/>
      <c r="EBF58" s="767"/>
      <c r="EBG58" s="767"/>
      <c r="EBH58" s="767"/>
      <c r="EBI58" s="559"/>
      <c r="EBJ58" s="559"/>
      <c r="EBK58" s="560"/>
      <c r="EBL58" s="559"/>
      <c r="EBM58" s="559"/>
      <c r="EBN58" s="559"/>
      <c r="EBO58" s="560"/>
      <c r="EBP58" s="560"/>
      <c r="EBQ58" s="561"/>
      <c r="EBR58" s="560"/>
      <c r="EBS58" s="767"/>
      <c r="EBT58" s="767"/>
      <c r="EBU58" s="767"/>
      <c r="EBV58" s="767"/>
      <c r="EBW58" s="767"/>
      <c r="EBX58" s="559"/>
      <c r="EBY58" s="559"/>
      <c r="EBZ58" s="560"/>
      <c r="ECA58" s="559"/>
      <c r="ECB58" s="559"/>
      <c r="ECC58" s="559"/>
      <c r="ECD58" s="560"/>
      <c r="ECE58" s="560"/>
      <c r="ECF58" s="561"/>
      <c r="ECG58" s="560"/>
      <c r="ECH58" s="767"/>
      <c r="ECI58" s="767"/>
      <c r="ECJ58" s="767"/>
      <c r="ECK58" s="767"/>
      <c r="ECL58" s="767"/>
      <c r="ECM58" s="559"/>
      <c r="ECN58" s="559"/>
      <c r="ECO58" s="560"/>
      <c r="ECP58" s="559"/>
      <c r="ECQ58" s="559"/>
      <c r="ECR58" s="559"/>
      <c r="ECS58" s="560"/>
      <c r="ECT58" s="560"/>
      <c r="ECU58" s="561"/>
      <c r="ECV58" s="560"/>
      <c r="ECW58" s="767"/>
      <c r="ECX58" s="767"/>
      <c r="ECY58" s="767"/>
      <c r="ECZ58" s="767"/>
      <c r="EDA58" s="767"/>
      <c r="EDB58" s="559"/>
      <c r="EDC58" s="559"/>
      <c r="EDD58" s="560"/>
      <c r="EDE58" s="559"/>
      <c r="EDF58" s="559"/>
      <c r="EDG58" s="559"/>
      <c r="EDH58" s="560"/>
      <c r="EDI58" s="560"/>
      <c r="EDJ58" s="561"/>
      <c r="EDK58" s="560"/>
      <c r="EDL58" s="767"/>
      <c r="EDM58" s="767"/>
      <c r="EDN58" s="767"/>
      <c r="EDO58" s="767"/>
      <c r="EDP58" s="767"/>
      <c r="EDQ58" s="559"/>
      <c r="EDR58" s="559"/>
      <c r="EDS58" s="560"/>
      <c r="EDT58" s="559"/>
      <c r="EDU58" s="559"/>
      <c r="EDV58" s="559"/>
      <c r="EDW58" s="560"/>
      <c r="EDX58" s="560"/>
      <c r="EDY58" s="561"/>
      <c r="EDZ58" s="560"/>
      <c r="EEA58" s="767"/>
      <c r="EEB58" s="767"/>
      <c r="EEC58" s="767"/>
      <c r="EED58" s="767"/>
      <c r="EEE58" s="767"/>
      <c r="EEF58" s="559"/>
      <c r="EEG58" s="559"/>
      <c r="EEH58" s="560"/>
      <c r="EEI58" s="559"/>
      <c r="EEJ58" s="559"/>
      <c r="EEK58" s="559"/>
      <c r="EEL58" s="560"/>
      <c r="EEM58" s="560"/>
      <c r="EEN58" s="561"/>
      <c r="EEO58" s="560"/>
      <c r="EEP58" s="767"/>
      <c r="EEQ58" s="767"/>
      <c r="EER58" s="767"/>
      <c r="EES58" s="767"/>
      <c r="EET58" s="767"/>
      <c r="EEU58" s="559"/>
      <c r="EEV58" s="559"/>
      <c r="EEW58" s="560"/>
      <c r="EEX58" s="559"/>
      <c r="EEY58" s="559"/>
      <c r="EEZ58" s="559"/>
      <c r="EFA58" s="560"/>
      <c r="EFB58" s="560"/>
      <c r="EFC58" s="561"/>
      <c r="EFD58" s="560"/>
      <c r="EFE58" s="767"/>
      <c r="EFF58" s="767"/>
      <c r="EFG58" s="767"/>
      <c r="EFH58" s="767"/>
      <c r="EFI58" s="767"/>
      <c r="EFJ58" s="559"/>
      <c r="EFK58" s="559"/>
      <c r="EFL58" s="560"/>
      <c r="EFM58" s="559"/>
      <c r="EFN58" s="559"/>
      <c r="EFO58" s="559"/>
      <c r="EFP58" s="560"/>
      <c r="EFQ58" s="560"/>
      <c r="EFR58" s="561"/>
      <c r="EFS58" s="560"/>
      <c r="EFT58" s="767"/>
      <c r="EFU58" s="767"/>
      <c r="EFV58" s="767"/>
      <c r="EFW58" s="767"/>
      <c r="EFX58" s="767"/>
      <c r="EFY58" s="559"/>
      <c r="EFZ58" s="559"/>
      <c r="EGA58" s="560"/>
      <c r="EGB58" s="559"/>
      <c r="EGC58" s="559"/>
      <c r="EGD58" s="559"/>
      <c r="EGE58" s="560"/>
      <c r="EGF58" s="560"/>
      <c r="EGG58" s="561"/>
      <c r="EGH58" s="560"/>
      <c r="EGI58" s="767"/>
      <c r="EGJ58" s="767"/>
      <c r="EGK58" s="767"/>
      <c r="EGL58" s="767"/>
      <c r="EGM58" s="767"/>
      <c r="EGN58" s="559"/>
      <c r="EGO58" s="559"/>
      <c r="EGP58" s="560"/>
      <c r="EGQ58" s="559"/>
      <c r="EGR58" s="559"/>
      <c r="EGS58" s="559"/>
      <c r="EGT58" s="560"/>
      <c r="EGU58" s="560"/>
      <c r="EGV58" s="561"/>
      <c r="EGW58" s="560"/>
      <c r="EGX58" s="767"/>
      <c r="EGY58" s="767"/>
      <c r="EGZ58" s="767"/>
      <c r="EHA58" s="767"/>
      <c r="EHB58" s="767"/>
      <c r="EHC58" s="559"/>
      <c r="EHD58" s="559"/>
      <c r="EHE58" s="560"/>
      <c r="EHF58" s="559"/>
      <c r="EHG58" s="559"/>
      <c r="EHH58" s="559"/>
      <c r="EHI58" s="560"/>
      <c r="EHJ58" s="560"/>
      <c r="EHK58" s="561"/>
      <c r="EHL58" s="560"/>
      <c r="EHM58" s="767"/>
      <c r="EHN58" s="767"/>
      <c r="EHO58" s="767"/>
      <c r="EHP58" s="767"/>
      <c r="EHQ58" s="767"/>
      <c r="EHR58" s="559"/>
      <c r="EHS58" s="559"/>
      <c r="EHT58" s="560"/>
      <c r="EHU58" s="559"/>
      <c r="EHV58" s="559"/>
      <c r="EHW58" s="559"/>
      <c r="EHX58" s="560"/>
      <c r="EHY58" s="560"/>
      <c r="EHZ58" s="561"/>
      <c r="EIA58" s="560"/>
      <c r="EIB58" s="767"/>
      <c r="EIC58" s="767"/>
      <c r="EID58" s="767"/>
      <c r="EIE58" s="767"/>
      <c r="EIF58" s="767"/>
      <c r="EIG58" s="559"/>
      <c r="EIH58" s="559"/>
      <c r="EII58" s="560"/>
      <c r="EIJ58" s="559"/>
      <c r="EIK58" s="559"/>
      <c r="EIL58" s="559"/>
      <c r="EIM58" s="560"/>
      <c r="EIN58" s="560"/>
      <c r="EIO58" s="561"/>
      <c r="EIP58" s="560"/>
      <c r="EIQ58" s="767"/>
      <c r="EIR58" s="767"/>
      <c r="EIS58" s="767"/>
      <c r="EIT58" s="767"/>
      <c r="EIU58" s="767"/>
      <c r="EIV58" s="559"/>
      <c r="EIW58" s="559"/>
      <c r="EIX58" s="560"/>
      <c r="EIY58" s="559"/>
      <c r="EIZ58" s="559"/>
      <c r="EJA58" s="559"/>
      <c r="EJB58" s="560"/>
      <c r="EJC58" s="560"/>
      <c r="EJD58" s="561"/>
      <c r="EJE58" s="560"/>
      <c r="EJF58" s="767"/>
      <c r="EJG58" s="767"/>
      <c r="EJH58" s="767"/>
      <c r="EJI58" s="767"/>
      <c r="EJJ58" s="767"/>
      <c r="EJK58" s="559"/>
      <c r="EJL58" s="559"/>
      <c r="EJM58" s="560"/>
      <c r="EJN58" s="559"/>
      <c r="EJO58" s="559"/>
      <c r="EJP58" s="559"/>
      <c r="EJQ58" s="560"/>
      <c r="EJR58" s="560"/>
      <c r="EJS58" s="561"/>
      <c r="EJT58" s="560"/>
      <c r="EJU58" s="767"/>
      <c r="EJV58" s="767"/>
      <c r="EJW58" s="767"/>
      <c r="EJX58" s="767"/>
      <c r="EJY58" s="767"/>
      <c r="EJZ58" s="559"/>
      <c r="EKA58" s="559"/>
      <c r="EKB58" s="560"/>
      <c r="EKC58" s="559"/>
      <c r="EKD58" s="559"/>
      <c r="EKE58" s="559"/>
      <c r="EKF58" s="560"/>
      <c r="EKG58" s="560"/>
      <c r="EKH58" s="561"/>
      <c r="EKI58" s="560"/>
      <c r="EKJ58" s="767"/>
      <c r="EKK58" s="767"/>
      <c r="EKL58" s="767"/>
      <c r="EKM58" s="767"/>
      <c r="EKN58" s="767"/>
      <c r="EKO58" s="559"/>
      <c r="EKP58" s="559"/>
      <c r="EKQ58" s="560"/>
      <c r="EKR58" s="559"/>
      <c r="EKS58" s="559"/>
      <c r="EKT58" s="559"/>
      <c r="EKU58" s="560"/>
      <c r="EKV58" s="560"/>
      <c r="EKW58" s="561"/>
      <c r="EKX58" s="560"/>
      <c r="EKY58" s="767"/>
      <c r="EKZ58" s="767"/>
      <c r="ELA58" s="767"/>
      <c r="ELB58" s="767"/>
      <c r="ELC58" s="767"/>
      <c r="ELD58" s="559"/>
      <c r="ELE58" s="559"/>
      <c r="ELF58" s="560"/>
      <c r="ELG58" s="559"/>
      <c r="ELH58" s="559"/>
      <c r="ELI58" s="559"/>
      <c r="ELJ58" s="560"/>
      <c r="ELK58" s="560"/>
      <c r="ELL58" s="561"/>
      <c r="ELM58" s="560"/>
      <c r="ELN58" s="767"/>
      <c r="ELO58" s="767"/>
      <c r="ELP58" s="767"/>
      <c r="ELQ58" s="767"/>
      <c r="ELR58" s="767"/>
      <c r="ELS58" s="559"/>
      <c r="ELT58" s="559"/>
      <c r="ELU58" s="560"/>
      <c r="ELV58" s="559"/>
      <c r="ELW58" s="559"/>
      <c r="ELX58" s="559"/>
      <c r="ELY58" s="560"/>
      <c r="ELZ58" s="560"/>
      <c r="EMA58" s="561"/>
      <c r="EMB58" s="560"/>
      <c r="EMC58" s="767"/>
      <c r="EMD58" s="767"/>
      <c r="EME58" s="767"/>
      <c r="EMF58" s="767"/>
      <c r="EMG58" s="767"/>
      <c r="EMH58" s="559"/>
      <c r="EMI58" s="559"/>
      <c r="EMJ58" s="560"/>
      <c r="EMK58" s="559"/>
      <c r="EML58" s="559"/>
      <c r="EMM58" s="559"/>
      <c r="EMN58" s="560"/>
      <c r="EMO58" s="560"/>
      <c r="EMP58" s="561"/>
      <c r="EMQ58" s="560"/>
      <c r="EMR58" s="767"/>
      <c r="EMS58" s="767"/>
      <c r="EMT58" s="767"/>
      <c r="EMU58" s="767"/>
      <c r="EMV58" s="767"/>
      <c r="EMW58" s="559"/>
      <c r="EMX58" s="559"/>
      <c r="EMY58" s="560"/>
      <c r="EMZ58" s="559"/>
      <c r="ENA58" s="559"/>
      <c r="ENB58" s="559"/>
      <c r="ENC58" s="560"/>
      <c r="END58" s="560"/>
      <c r="ENE58" s="561"/>
      <c r="ENF58" s="560"/>
      <c r="ENG58" s="767"/>
      <c r="ENH58" s="767"/>
      <c r="ENI58" s="767"/>
      <c r="ENJ58" s="767"/>
      <c r="ENK58" s="767"/>
      <c r="ENL58" s="559"/>
      <c r="ENM58" s="559"/>
      <c r="ENN58" s="560"/>
      <c r="ENO58" s="559"/>
      <c r="ENP58" s="559"/>
      <c r="ENQ58" s="559"/>
      <c r="ENR58" s="560"/>
      <c r="ENS58" s="560"/>
      <c r="ENT58" s="561"/>
      <c r="ENU58" s="560"/>
      <c r="ENV58" s="767"/>
      <c r="ENW58" s="767"/>
      <c r="ENX58" s="767"/>
      <c r="ENY58" s="767"/>
      <c r="ENZ58" s="767"/>
      <c r="EOA58" s="559"/>
      <c r="EOB58" s="559"/>
      <c r="EOC58" s="560"/>
      <c r="EOD58" s="559"/>
      <c r="EOE58" s="559"/>
      <c r="EOF58" s="559"/>
      <c r="EOG58" s="560"/>
      <c r="EOH58" s="560"/>
      <c r="EOI58" s="561"/>
      <c r="EOJ58" s="560"/>
      <c r="EOK58" s="767"/>
      <c r="EOL58" s="767"/>
      <c r="EOM58" s="767"/>
      <c r="EON58" s="767"/>
      <c r="EOO58" s="767"/>
      <c r="EOP58" s="559"/>
      <c r="EOQ58" s="559"/>
      <c r="EOR58" s="560"/>
      <c r="EOS58" s="559"/>
      <c r="EOT58" s="559"/>
      <c r="EOU58" s="559"/>
      <c r="EOV58" s="560"/>
      <c r="EOW58" s="560"/>
      <c r="EOX58" s="561"/>
      <c r="EOY58" s="560"/>
      <c r="EOZ58" s="767"/>
      <c r="EPA58" s="767"/>
      <c r="EPB58" s="767"/>
      <c r="EPC58" s="767"/>
      <c r="EPD58" s="767"/>
      <c r="EPE58" s="559"/>
      <c r="EPF58" s="559"/>
      <c r="EPG58" s="560"/>
      <c r="EPH58" s="559"/>
      <c r="EPI58" s="559"/>
      <c r="EPJ58" s="559"/>
      <c r="EPK58" s="560"/>
      <c r="EPL58" s="560"/>
      <c r="EPM58" s="561"/>
      <c r="EPN58" s="560"/>
      <c r="EPO58" s="767"/>
      <c r="EPP58" s="767"/>
      <c r="EPQ58" s="767"/>
      <c r="EPR58" s="767"/>
      <c r="EPS58" s="767"/>
      <c r="EPT58" s="559"/>
      <c r="EPU58" s="559"/>
      <c r="EPV58" s="560"/>
      <c r="EPW58" s="559"/>
      <c r="EPX58" s="559"/>
      <c r="EPY58" s="559"/>
      <c r="EPZ58" s="560"/>
      <c r="EQA58" s="560"/>
      <c r="EQB58" s="561"/>
      <c r="EQC58" s="560"/>
      <c r="EQD58" s="767"/>
      <c r="EQE58" s="767"/>
      <c r="EQF58" s="767"/>
      <c r="EQG58" s="767"/>
      <c r="EQH58" s="767"/>
      <c r="EQI58" s="559"/>
      <c r="EQJ58" s="559"/>
      <c r="EQK58" s="560"/>
      <c r="EQL58" s="559"/>
      <c r="EQM58" s="559"/>
      <c r="EQN58" s="559"/>
      <c r="EQO58" s="560"/>
      <c r="EQP58" s="560"/>
      <c r="EQQ58" s="561"/>
      <c r="EQR58" s="560"/>
      <c r="EQS58" s="767"/>
      <c r="EQT58" s="767"/>
      <c r="EQU58" s="767"/>
      <c r="EQV58" s="767"/>
      <c r="EQW58" s="767"/>
      <c r="EQX58" s="559"/>
      <c r="EQY58" s="559"/>
      <c r="EQZ58" s="560"/>
      <c r="ERA58" s="559"/>
      <c r="ERB58" s="559"/>
      <c r="ERC58" s="559"/>
      <c r="ERD58" s="560"/>
      <c r="ERE58" s="560"/>
      <c r="ERF58" s="561"/>
      <c r="ERG58" s="560"/>
      <c r="ERH58" s="767"/>
      <c r="ERI58" s="767"/>
      <c r="ERJ58" s="767"/>
      <c r="ERK58" s="767"/>
      <c r="ERL58" s="767"/>
      <c r="ERM58" s="559"/>
      <c r="ERN58" s="559"/>
      <c r="ERO58" s="560"/>
      <c r="ERP58" s="559"/>
      <c r="ERQ58" s="559"/>
      <c r="ERR58" s="559"/>
      <c r="ERS58" s="560"/>
      <c r="ERT58" s="560"/>
      <c r="ERU58" s="561"/>
      <c r="ERV58" s="560"/>
      <c r="ERW58" s="767"/>
      <c r="ERX58" s="767"/>
      <c r="ERY58" s="767"/>
      <c r="ERZ58" s="767"/>
      <c r="ESA58" s="767"/>
      <c r="ESB58" s="559"/>
      <c r="ESC58" s="559"/>
      <c r="ESD58" s="560"/>
      <c r="ESE58" s="559"/>
      <c r="ESF58" s="559"/>
      <c r="ESG58" s="559"/>
      <c r="ESH58" s="560"/>
      <c r="ESI58" s="560"/>
      <c r="ESJ58" s="561"/>
      <c r="ESK58" s="560"/>
      <c r="ESL58" s="767"/>
      <c r="ESM58" s="767"/>
      <c r="ESN58" s="767"/>
      <c r="ESO58" s="767"/>
      <c r="ESP58" s="767"/>
      <c r="ESQ58" s="559"/>
      <c r="ESR58" s="559"/>
      <c r="ESS58" s="560"/>
      <c r="EST58" s="559"/>
      <c r="ESU58" s="559"/>
      <c r="ESV58" s="559"/>
      <c r="ESW58" s="560"/>
      <c r="ESX58" s="560"/>
      <c r="ESY58" s="561"/>
      <c r="ESZ58" s="560"/>
      <c r="ETA58" s="767"/>
      <c r="ETB58" s="767"/>
      <c r="ETC58" s="767"/>
      <c r="ETD58" s="767"/>
      <c r="ETE58" s="767"/>
      <c r="ETF58" s="559"/>
      <c r="ETG58" s="559"/>
      <c r="ETH58" s="560"/>
      <c r="ETI58" s="559"/>
      <c r="ETJ58" s="559"/>
      <c r="ETK58" s="559"/>
      <c r="ETL58" s="560"/>
      <c r="ETM58" s="560"/>
      <c r="ETN58" s="561"/>
      <c r="ETO58" s="560"/>
      <c r="ETP58" s="767"/>
      <c r="ETQ58" s="767"/>
      <c r="ETR58" s="767"/>
      <c r="ETS58" s="767"/>
      <c r="ETT58" s="767"/>
      <c r="ETU58" s="559"/>
      <c r="ETV58" s="559"/>
      <c r="ETW58" s="560"/>
      <c r="ETX58" s="559"/>
      <c r="ETY58" s="559"/>
      <c r="ETZ58" s="559"/>
      <c r="EUA58" s="560"/>
      <c r="EUB58" s="560"/>
      <c r="EUC58" s="561"/>
      <c r="EUD58" s="560"/>
      <c r="EUE58" s="767"/>
      <c r="EUF58" s="767"/>
      <c r="EUG58" s="767"/>
      <c r="EUH58" s="767"/>
      <c r="EUI58" s="767"/>
      <c r="EUJ58" s="559"/>
      <c r="EUK58" s="559"/>
      <c r="EUL58" s="560"/>
      <c r="EUM58" s="559"/>
      <c r="EUN58" s="559"/>
      <c r="EUO58" s="559"/>
      <c r="EUP58" s="560"/>
      <c r="EUQ58" s="560"/>
      <c r="EUR58" s="561"/>
      <c r="EUS58" s="560"/>
      <c r="EUT58" s="767"/>
      <c r="EUU58" s="767"/>
      <c r="EUV58" s="767"/>
      <c r="EUW58" s="767"/>
      <c r="EUX58" s="767"/>
      <c r="EUY58" s="559"/>
      <c r="EUZ58" s="559"/>
      <c r="EVA58" s="560"/>
      <c r="EVB58" s="559"/>
      <c r="EVC58" s="559"/>
      <c r="EVD58" s="559"/>
      <c r="EVE58" s="560"/>
      <c r="EVF58" s="560"/>
      <c r="EVG58" s="561"/>
      <c r="EVH58" s="560"/>
      <c r="EVI58" s="767"/>
      <c r="EVJ58" s="767"/>
      <c r="EVK58" s="767"/>
      <c r="EVL58" s="767"/>
      <c r="EVM58" s="767"/>
      <c r="EVN58" s="559"/>
      <c r="EVO58" s="559"/>
      <c r="EVP58" s="560"/>
      <c r="EVQ58" s="559"/>
      <c r="EVR58" s="559"/>
      <c r="EVS58" s="559"/>
      <c r="EVT58" s="560"/>
      <c r="EVU58" s="560"/>
      <c r="EVV58" s="561"/>
      <c r="EVW58" s="560"/>
      <c r="EVX58" s="767"/>
      <c r="EVY58" s="767"/>
      <c r="EVZ58" s="767"/>
      <c r="EWA58" s="767"/>
      <c r="EWB58" s="767"/>
      <c r="EWC58" s="559"/>
      <c r="EWD58" s="559"/>
      <c r="EWE58" s="560"/>
      <c r="EWF58" s="559"/>
      <c r="EWG58" s="559"/>
      <c r="EWH58" s="559"/>
      <c r="EWI58" s="560"/>
      <c r="EWJ58" s="560"/>
      <c r="EWK58" s="561"/>
      <c r="EWL58" s="560"/>
      <c r="EWM58" s="767"/>
      <c r="EWN58" s="767"/>
      <c r="EWO58" s="767"/>
      <c r="EWP58" s="767"/>
      <c r="EWQ58" s="767"/>
      <c r="EWR58" s="559"/>
      <c r="EWS58" s="559"/>
      <c r="EWT58" s="560"/>
      <c r="EWU58" s="559"/>
      <c r="EWV58" s="559"/>
      <c r="EWW58" s="559"/>
      <c r="EWX58" s="560"/>
      <c r="EWY58" s="560"/>
      <c r="EWZ58" s="561"/>
      <c r="EXA58" s="560"/>
      <c r="EXB58" s="767"/>
      <c r="EXC58" s="767"/>
      <c r="EXD58" s="767"/>
      <c r="EXE58" s="767"/>
      <c r="EXF58" s="767"/>
      <c r="EXG58" s="559"/>
      <c r="EXH58" s="559"/>
      <c r="EXI58" s="560"/>
      <c r="EXJ58" s="559"/>
      <c r="EXK58" s="559"/>
      <c r="EXL58" s="559"/>
      <c r="EXM58" s="560"/>
      <c r="EXN58" s="560"/>
      <c r="EXO58" s="561"/>
      <c r="EXP58" s="560"/>
      <c r="EXQ58" s="767"/>
      <c r="EXR58" s="767"/>
      <c r="EXS58" s="767"/>
      <c r="EXT58" s="767"/>
      <c r="EXU58" s="767"/>
      <c r="EXV58" s="559"/>
      <c r="EXW58" s="559"/>
      <c r="EXX58" s="560"/>
      <c r="EXY58" s="559"/>
      <c r="EXZ58" s="559"/>
      <c r="EYA58" s="559"/>
      <c r="EYB58" s="560"/>
      <c r="EYC58" s="560"/>
      <c r="EYD58" s="561"/>
      <c r="EYE58" s="560"/>
      <c r="EYF58" s="767"/>
      <c r="EYG58" s="767"/>
      <c r="EYH58" s="767"/>
      <c r="EYI58" s="767"/>
      <c r="EYJ58" s="767"/>
      <c r="EYK58" s="559"/>
      <c r="EYL58" s="559"/>
      <c r="EYM58" s="560"/>
      <c r="EYN58" s="559"/>
      <c r="EYO58" s="559"/>
      <c r="EYP58" s="559"/>
      <c r="EYQ58" s="560"/>
      <c r="EYR58" s="560"/>
      <c r="EYS58" s="561"/>
      <c r="EYT58" s="560"/>
      <c r="EYU58" s="767"/>
      <c r="EYV58" s="767"/>
      <c r="EYW58" s="767"/>
      <c r="EYX58" s="767"/>
      <c r="EYY58" s="767"/>
      <c r="EYZ58" s="559"/>
      <c r="EZA58" s="559"/>
      <c r="EZB58" s="560"/>
      <c r="EZC58" s="559"/>
      <c r="EZD58" s="559"/>
      <c r="EZE58" s="559"/>
      <c r="EZF58" s="560"/>
      <c r="EZG58" s="560"/>
      <c r="EZH58" s="561"/>
      <c r="EZI58" s="560"/>
      <c r="EZJ58" s="767"/>
      <c r="EZK58" s="767"/>
      <c r="EZL58" s="767"/>
      <c r="EZM58" s="767"/>
      <c r="EZN58" s="767"/>
      <c r="EZO58" s="559"/>
      <c r="EZP58" s="559"/>
      <c r="EZQ58" s="560"/>
      <c r="EZR58" s="559"/>
      <c r="EZS58" s="559"/>
      <c r="EZT58" s="559"/>
      <c r="EZU58" s="560"/>
      <c r="EZV58" s="560"/>
      <c r="EZW58" s="561"/>
      <c r="EZX58" s="560"/>
      <c r="EZY58" s="767"/>
      <c r="EZZ58" s="767"/>
      <c r="FAA58" s="767"/>
      <c r="FAB58" s="767"/>
      <c r="FAC58" s="767"/>
      <c r="FAD58" s="559"/>
      <c r="FAE58" s="559"/>
      <c r="FAF58" s="560"/>
      <c r="FAG58" s="559"/>
      <c r="FAH58" s="559"/>
      <c r="FAI58" s="559"/>
      <c r="FAJ58" s="560"/>
      <c r="FAK58" s="560"/>
      <c r="FAL58" s="561"/>
      <c r="FAM58" s="560"/>
      <c r="FAN58" s="767"/>
      <c r="FAO58" s="767"/>
      <c r="FAP58" s="767"/>
      <c r="FAQ58" s="767"/>
      <c r="FAR58" s="767"/>
      <c r="FAS58" s="559"/>
      <c r="FAT58" s="559"/>
      <c r="FAU58" s="560"/>
      <c r="FAV58" s="559"/>
      <c r="FAW58" s="559"/>
      <c r="FAX58" s="559"/>
      <c r="FAY58" s="560"/>
      <c r="FAZ58" s="560"/>
      <c r="FBA58" s="561"/>
      <c r="FBB58" s="560"/>
      <c r="FBC58" s="767"/>
      <c r="FBD58" s="767"/>
      <c r="FBE58" s="767"/>
      <c r="FBF58" s="767"/>
      <c r="FBG58" s="767"/>
      <c r="FBH58" s="559"/>
      <c r="FBI58" s="559"/>
      <c r="FBJ58" s="560"/>
      <c r="FBK58" s="559"/>
      <c r="FBL58" s="559"/>
      <c r="FBM58" s="559"/>
      <c r="FBN58" s="560"/>
      <c r="FBO58" s="560"/>
      <c r="FBP58" s="561"/>
      <c r="FBQ58" s="560"/>
      <c r="FBR58" s="767"/>
      <c r="FBS58" s="767"/>
      <c r="FBT58" s="767"/>
      <c r="FBU58" s="767"/>
      <c r="FBV58" s="767"/>
      <c r="FBW58" s="559"/>
      <c r="FBX58" s="559"/>
      <c r="FBY58" s="560"/>
      <c r="FBZ58" s="559"/>
      <c r="FCA58" s="559"/>
      <c r="FCB58" s="559"/>
      <c r="FCC58" s="560"/>
      <c r="FCD58" s="560"/>
      <c r="FCE58" s="561"/>
      <c r="FCF58" s="560"/>
      <c r="FCG58" s="767"/>
      <c r="FCH58" s="767"/>
      <c r="FCI58" s="767"/>
      <c r="FCJ58" s="767"/>
      <c r="FCK58" s="767"/>
      <c r="FCL58" s="559"/>
      <c r="FCM58" s="559"/>
      <c r="FCN58" s="560"/>
      <c r="FCO58" s="559"/>
      <c r="FCP58" s="559"/>
      <c r="FCQ58" s="559"/>
      <c r="FCR58" s="560"/>
      <c r="FCS58" s="560"/>
      <c r="FCT58" s="561"/>
      <c r="FCU58" s="560"/>
      <c r="FCV58" s="767"/>
      <c r="FCW58" s="767"/>
      <c r="FCX58" s="767"/>
      <c r="FCY58" s="767"/>
      <c r="FCZ58" s="767"/>
      <c r="FDA58" s="559"/>
      <c r="FDB58" s="559"/>
      <c r="FDC58" s="560"/>
      <c r="FDD58" s="559"/>
      <c r="FDE58" s="559"/>
      <c r="FDF58" s="559"/>
      <c r="FDG58" s="560"/>
      <c r="FDH58" s="560"/>
      <c r="FDI58" s="561"/>
      <c r="FDJ58" s="560"/>
      <c r="FDK58" s="767"/>
      <c r="FDL58" s="767"/>
      <c r="FDM58" s="767"/>
      <c r="FDN58" s="767"/>
      <c r="FDO58" s="767"/>
      <c r="FDP58" s="559"/>
      <c r="FDQ58" s="559"/>
      <c r="FDR58" s="560"/>
      <c r="FDS58" s="559"/>
      <c r="FDT58" s="559"/>
      <c r="FDU58" s="559"/>
      <c r="FDV58" s="560"/>
      <c r="FDW58" s="560"/>
      <c r="FDX58" s="561"/>
      <c r="FDY58" s="560"/>
      <c r="FDZ58" s="767"/>
      <c r="FEA58" s="767"/>
      <c r="FEB58" s="767"/>
      <c r="FEC58" s="767"/>
      <c r="FED58" s="767"/>
      <c r="FEE58" s="559"/>
      <c r="FEF58" s="559"/>
      <c r="FEG58" s="560"/>
      <c r="FEH58" s="559"/>
      <c r="FEI58" s="559"/>
      <c r="FEJ58" s="559"/>
      <c r="FEK58" s="560"/>
      <c r="FEL58" s="560"/>
      <c r="FEM58" s="561"/>
      <c r="FEN58" s="560"/>
      <c r="FEO58" s="767"/>
      <c r="FEP58" s="767"/>
      <c r="FEQ58" s="767"/>
      <c r="FER58" s="767"/>
      <c r="FES58" s="767"/>
      <c r="FET58" s="559"/>
      <c r="FEU58" s="559"/>
      <c r="FEV58" s="560"/>
      <c r="FEW58" s="559"/>
      <c r="FEX58" s="559"/>
      <c r="FEY58" s="559"/>
      <c r="FEZ58" s="560"/>
      <c r="FFA58" s="560"/>
      <c r="FFB58" s="561"/>
      <c r="FFC58" s="560"/>
      <c r="FFD58" s="767"/>
      <c r="FFE58" s="767"/>
      <c r="FFF58" s="767"/>
      <c r="FFG58" s="767"/>
      <c r="FFH58" s="767"/>
      <c r="FFI58" s="559"/>
      <c r="FFJ58" s="559"/>
      <c r="FFK58" s="560"/>
      <c r="FFL58" s="559"/>
      <c r="FFM58" s="559"/>
      <c r="FFN58" s="559"/>
      <c r="FFO58" s="560"/>
      <c r="FFP58" s="560"/>
      <c r="FFQ58" s="561"/>
      <c r="FFR58" s="560"/>
      <c r="FFS58" s="767"/>
      <c r="FFT58" s="767"/>
      <c r="FFU58" s="767"/>
      <c r="FFV58" s="767"/>
      <c r="FFW58" s="767"/>
      <c r="FFX58" s="559"/>
      <c r="FFY58" s="559"/>
      <c r="FFZ58" s="560"/>
      <c r="FGA58" s="559"/>
      <c r="FGB58" s="559"/>
      <c r="FGC58" s="559"/>
      <c r="FGD58" s="560"/>
      <c r="FGE58" s="560"/>
      <c r="FGF58" s="561"/>
      <c r="FGG58" s="560"/>
      <c r="FGH58" s="767"/>
      <c r="FGI58" s="767"/>
      <c r="FGJ58" s="767"/>
      <c r="FGK58" s="767"/>
      <c r="FGL58" s="767"/>
      <c r="FGM58" s="559"/>
      <c r="FGN58" s="559"/>
      <c r="FGO58" s="560"/>
      <c r="FGP58" s="559"/>
      <c r="FGQ58" s="559"/>
      <c r="FGR58" s="559"/>
      <c r="FGS58" s="560"/>
      <c r="FGT58" s="560"/>
      <c r="FGU58" s="561"/>
      <c r="FGV58" s="560"/>
      <c r="FGW58" s="767"/>
      <c r="FGX58" s="767"/>
      <c r="FGY58" s="767"/>
      <c r="FGZ58" s="767"/>
      <c r="FHA58" s="767"/>
      <c r="FHB58" s="559"/>
      <c r="FHC58" s="559"/>
      <c r="FHD58" s="560"/>
      <c r="FHE58" s="559"/>
      <c r="FHF58" s="559"/>
      <c r="FHG58" s="559"/>
      <c r="FHH58" s="560"/>
      <c r="FHI58" s="560"/>
      <c r="FHJ58" s="561"/>
      <c r="FHK58" s="560"/>
      <c r="FHL58" s="767"/>
      <c r="FHM58" s="767"/>
      <c r="FHN58" s="767"/>
      <c r="FHO58" s="767"/>
      <c r="FHP58" s="767"/>
      <c r="FHQ58" s="559"/>
      <c r="FHR58" s="559"/>
      <c r="FHS58" s="560"/>
      <c r="FHT58" s="559"/>
      <c r="FHU58" s="559"/>
      <c r="FHV58" s="559"/>
      <c r="FHW58" s="560"/>
      <c r="FHX58" s="560"/>
      <c r="FHY58" s="561"/>
      <c r="FHZ58" s="560"/>
      <c r="FIA58" s="767"/>
      <c r="FIB58" s="767"/>
      <c r="FIC58" s="767"/>
      <c r="FID58" s="767"/>
      <c r="FIE58" s="767"/>
      <c r="FIF58" s="559"/>
      <c r="FIG58" s="559"/>
      <c r="FIH58" s="560"/>
      <c r="FII58" s="559"/>
      <c r="FIJ58" s="559"/>
      <c r="FIK58" s="559"/>
      <c r="FIL58" s="560"/>
      <c r="FIM58" s="560"/>
      <c r="FIN58" s="561"/>
      <c r="FIO58" s="560"/>
      <c r="FIP58" s="767"/>
      <c r="FIQ58" s="767"/>
      <c r="FIR58" s="767"/>
      <c r="FIS58" s="767"/>
      <c r="FIT58" s="767"/>
      <c r="FIU58" s="559"/>
      <c r="FIV58" s="559"/>
      <c r="FIW58" s="560"/>
      <c r="FIX58" s="559"/>
      <c r="FIY58" s="559"/>
      <c r="FIZ58" s="559"/>
      <c r="FJA58" s="560"/>
      <c r="FJB58" s="560"/>
      <c r="FJC58" s="561"/>
      <c r="FJD58" s="560"/>
      <c r="FJE58" s="767"/>
      <c r="FJF58" s="767"/>
      <c r="FJG58" s="767"/>
      <c r="FJH58" s="767"/>
      <c r="FJI58" s="767"/>
      <c r="FJJ58" s="559"/>
      <c r="FJK58" s="559"/>
      <c r="FJL58" s="560"/>
      <c r="FJM58" s="559"/>
      <c r="FJN58" s="559"/>
      <c r="FJO58" s="559"/>
      <c r="FJP58" s="560"/>
      <c r="FJQ58" s="560"/>
      <c r="FJR58" s="561"/>
      <c r="FJS58" s="560"/>
      <c r="FJT58" s="767"/>
      <c r="FJU58" s="767"/>
      <c r="FJV58" s="767"/>
      <c r="FJW58" s="767"/>
      <c r="FJX58" s="767"/>
      <c r="FJY58" s="559"/>
      <c r="FJZ58" s="559"/>
      <c r="FKA58" s="560"/>
      <c r="FKB58" s="559"/>
      <c r="FKC58" s="559"/>
      <c r="FKD58" s="559"/>
      <c r="FKE58" s="560"/>
      <c r="FKF58" s="560"/>
      <c r="FKG58" s="561"/>
      <c r="FKH58" s="560"/>
      <c r="FKI58" s="767"/>
      <c r="FKJ58" s="767"/>
      <c r="FKK58" s="767"/>
      <c r="FKL58" s="767"/>
      <c r="FKM58" s="767"/>
      <c r="FKN58" s="559"/>
      <c r="FKO58" s="559"/>
      <c r="FKP58" s="560"/>
      <c r="FKQ58" s="559"/>
      <c r="FKR58" s="559"/>
      <c r="FKS58" s="559"/>
      <c r="FKT58" s="560"/>
      <c r="FKU58" s="560"/>
      <c r="FKV58" s="561"/>
      <c r="FKW58" s="560"/>
      <c r="FKX58" s="767"/>
      <c r="FKY58" s="767"/>
      <c r="FKZ58" s="767"/>
      <c r="FLA58" s="767"/>
      <c r="FLB58" s="767"/>
      <c r="FLC58" s="559"/>
      <c r="FLD58" s="559"/>
      <c r="FLE58" s="560"/>
      <c r="FLF58" s="559"/>
      <c r="FLG58" s="559"/>
      <c r="FLH58" s="559"/>
      <c r="FLI58" s="560"/>
      <c r="FLJ58" s="560"/>
      <c r="FLK58" s="561"/>
      <c r="FLL58" s="560"/>
      <c r="FLM58" s="767"/>
      <c r="FLN58" s="767"/>
      <c r="FLO58" s="767"/>
      <c r="FLP58" s="767"/>
      <c r="FLQ58" s="767"/>
      <c r="FLR58" s="559"/>
      <c r="FLS58" s="559"/>
      <c r="FLT58" s="560"/>
      <c r="FLU58" s="559"/>
      <c r="FLV58" s="559"/>
      <c r="FLW58" s="559"/>
      <c r="FLX58" s="560"/>
      <c r="FLY58" s="560"/>
      <c r="FLZ58" s="561"/>
      <c r="FMA58" s="560"/>
      <c r="FMB58" s="767"/>
      <c r="FMC58" s="767"/>
      <c r="FMD58" s="767"/>
      <c r="FME58" s="767"/>
      <c r="FMF58" s="767"/>
      <c r="FMG58" s="559"/>
      <c r="FMH58" s="559"/>
      <c r="FMI58" s="560"/>
      <c r="FMJ58" s="559"/>
      <c r="FMK58" s="559"/>
      <c r="FML58" s="559"/>
      <c r="FMM58" s="560"/>
      <c r="FMN58" s="560"/>
      <c r="FMO58" s="561"/>
      <c r="FMP58" s="560"/>
      <c r="FMQ58" s="767"/>
      <c r="FMR58" s="767"/>
      <c r="FMS58" s="767"/>
      <c r="FMT58" s="767"/>
      <c r="FMU58" s="767"/>
      <c r="FMV58" s="559"/>
      <c r="FMW58" s="559"/>
      <c r="FMX58" s="560"/>
      <c r="FMY58" s="559"/>
      <c r="FMZ58" s="559"/>
      <c r="FNA58" s="559"/>
      <c r="FNB58" s="560"/>
      <c r="FNC58" s="560"/>
      <c r="FND58" s="561"/>
      <c r="FNE58" s="560"/>
      <c r="FNF58" s="767"/>
      <c r="FNG58" s="767"/>
      <c r="FNH58" s="767"/>
      <c r="FNI58" s="767"/>
      <c r="FNJ58" s="767"/>
      <c r="FNK58" s="559"/>
      <c r="FNL58" s="559"/>
      <c r="FNM58" s="560"/>
      <c r="FNN58" s="559"/>
      <c r="FNO58" s="559"/>
      <c r="FNP58" s="559"/>
      <c r="FNQ58" s="560"/>
      <c r="FNR58" s="560"/>
      <c r="FNS58" s="561"/>
      <c r="FNT58" s="560"/>
      <c r="FNU58" s="767"/>
      <c r="FNV58" s="767"/>
      <c r="FNW58" s="767"/>
      <c r="FNX58" s="767"/>
      <c r="FNY58" s="767"/>
      <c r="FNZ58" s="559"/>
      <c r="FOA58" s="559"/>
      <c r="FOB58" s="560"/>
      <c r="FOC58" s="559"/>
      <c r="FOD58" s="559"/>
      <c r="FOE58" s="559"/>
      <c r="FOF58" s="560"/>
      <c r="FOG58" s="560"/>
      <c r="FOH58" s="561"/>
      <c r="FOI58" s="560"/>
      <c r="FOJ58" s="767"/>
      <c r="FOK58" s="767"/>
      <c r="FOL58" s="767"/>
      <c r="FOM58" s="767"/>
      <c r="FON58" s="767"/>
      <c r="FOO58" s="559"/>
      <c r="FOP58" s="559"/>
      <c r="FOQ58" s="560"/>
      <c r="FOR58" s="559"/>
      <c r="FOS58" s="559"/>
      <c r="FOT58" s="559"/>
      <c r="FOU58" s="560"/>
      <c r="FOV58" s="560"/>
      <c r="FOW58" s="561"/>
      <c r="FOX58" s="560"/>
      <c r="FOY58" s="767"/>
      <c r="FOZ58" s="767"/>
      <c r="FPA58" s="767"/>
      <c r="FPB58" s="767"/>
      <c r="FPC58" s="767"/>
      <c r="FPD58" s="559"/>
      <c r="FPE58" s="559"/>
      <c r="FPF58" s="560"/>
      <c r="FPG58" s="559"/>
      <c r="FPH58" s="559"/>
      <c r="FPI58" s="559"/>
      <c r="FPJ58" s="560"/>
      <c r="FPK58" s="560"/>
      <c r="FPL58" s="561"/>
      <c r="FPM58" s="560"/>
      <c r="FPN58" s="767"/>
      <c r="FPO58" s="767"/>
      <c r="FPP58" s="767"/>
      <c r="FPQ58" s="767"/>
      <c r="FPR58" s="767"/>
      <c r="FPS58" s="559"/>
      <c r="FPT58" s="559"/>
      <c r="FPU58" s="560"/>
      <c r="FPV58" s="559"/>
      <c r="FPW58" s="559"/>
      <c r="FPX58" s="559"/>
      <c r="FPY58" s="560"/>
      <c r="FPZ58" s="560"/>
      <c r="FQA58" s="561"/>
      <c r="FQB58" s="560"/>
      <c r="FQC58" s="767"/>
      <c r="FQD58" s="767"/>
      <c r="FQE58" s="767"/>
      <c r="FQF58" s="767"/>
      <c r="FQG58" s="767"/>
      <c r="FQH58" s="559"/>
      <c r="FQI58" s="559"/>
      <c r="FQJ58" s="560"/>
      <c r="FQK58" s="559"/>
      <c r="FQL58" s="559"/>
      <c r="FQM58" s="559"/>
      <c r="FQN58" s="560"/>
      <c r="FQO58" s="560"/>
      <c r="FQP58" s="561"/>
      <c r="FQQ58" s="560"/>
      <c r="FQR58" s="767"/>
      <c r="FQS58" s="767"/>
      <c r="FQT58" s="767"/>
      <c r="FQU58" s="767"/>
      <c r="FQV58" s="767"/>
      <c r="FQW58" s="559"/>
      <c r="FQX58" s="559"/>
      <c r="FQY58" s="560"/>
      <c r="FQZ58" s="559"/>
      <c r="FRA58" s="559"/>
      <c r="FRB58" s="559"/>
      <c r="FRC58" s="560"/>
      <c r="FRD58" s="560"/>
      <c r="FRE58" s="561"/>
      <c r="FRF58" s="560"/>
      <c r="FRG58" s="767"/>
      <c r="FRH58" s="767"/>
      <c r="FRI58" s="767"/>
      <c r="FRJ58" s="767"/>
      <c r="FRK58" s="767"/>
      <c r="FRL58" s="559"/>
      <c r="FRM58" s="559"/>
      <c r="FRN58" s="560"/>
      <c r="FRO58" s="559"/>
      <c r="FRP58" s="559"/>
      <c r="FRQ58" s="559"/>
      <c r="FRR58" s="560"/>
      <c r="FRS58" s="560"/>
      <c r="FRT58" s="561"/>
      <c r="FRU58" s="560"/>
      <c r="FRV58" s="767"/>
      <c r="FRW58" s="767"/>
      <c r="FRX58" s="767"/>
      <c r="FRY58" s="767"/>
      <c r="FRZ58" s="767"/>
      <c r="FSA58" s="559"/>
      <c r="FSB58" s="559"/>
      <c r="FSC58" s="560"/>
      <c r="FSD58" s="559"/>
      <c r="FSE58" s="559"/>
      <c r="FSF58" s="559"/>
      <c r="FSG58" s="560"/>
      <c r="FSH58" s="560"/>
      <c r="FSI58" s="561"/>
      <c r="FSJ58" s="560"/>
      <c r="FSK58" s="767"/>
      <c r="FSL58" s="767"/>
      <c r="FSM58" s="767"/>
      <c r="FSN58" s="767"/>
      <c r="FSO58" s="767"/>
      <c r="FSP58" s="559"/>
      <c r="FSQ58" s="559"/>
      <c r="FSR58" s="560"/>
      <c r="FSS58" s="559"/>
      <c r="FST58" s="559"/>
      <c r="FSU58" s="559"/>
      <c r="FSV58" s="560"/>
      <c r="FSW58" s="560"/>
      <c r="FSX58" s="561"/>
      <c r="FSY58" s="560"/>
      <c r="FSZ58" s="767"/>
      <c r="FTA58" s="767"/>
      <c r="FTB58" s="767"/>
      <c r="FTC58" s="767"/>
      <c r="FTD58" s="767"/>
      <c r="FTE58" s="559"/>
      <c r="FTF58" s="559"/>
      <c r="FTG58" s="560"/>
      <c r="FTH58" s="559"/>
      <c r="FTI58" s="559"/>
      <c r="FTJ58" s="559"/>
      <c r="FTK58" s="560"/>
      <c r="FTL58" s="560"/>
      <c r="FTM58" s="561"/>
      <c r="FTN58" s="560"/>
      <c r="FTO58" s="767"/>
      <c r="FTP58" s="767"/>
      <c r="FTQ58" s="767"/>
      <c r="FTR58" s="767"/>
      <c r="FTS58" s="767"/>
      <c r="FTT58" s="559"/>
      <c r="FTU58" s="559"/>
      <c r="FTV58" s="560"/>
      <c r="FTW58" s="559"/>
      <c r="FTX58" s="559"/>
      <c r="FTY58" s="559"/>
      <c r="FTZ58" s="560"/>
      <c r="FUA58" s="560"/>
      <c r="FUB58" s="561"/>
      <c r="FUC58" s="560"/>
      <c r="FUD58" s="767"/>
      <c r="FUE58" s="767"/>
      <c r="FUF58" s="767"/>
      <c r="FUG58" s="767"/>
      <c r="FUH58" s="767"/>
      <c r="FUI58" s="559"/>
      <c r="FUJ58" s="559"/>
      <c r="FUK58" s="560"/>
      <c r="FUL58" s="559"/>
      <c r="FUM58" s="559"/>
      <c r="FUN58" s="559"/>
      <c r="FUO58" s="560"/>
      <c r="FUP58" s="560"/>
      <c r="FUQ58" s="561"/>
      <c r="FUR58" s="560"/>
      <c r="FUS58" s="767"/>
      <c r="FUT58" s="767"/>
      <c r="FUU58" s="767"/>
      <c r="FUV58" s="767"/>
      <c r="FUW58" s="767"/>
      <c r="FUX58" s="559"/>
      <c r="FUY58" s="559"/>
      <c r="FUZ58" s="560"/>
      <c r="FVA58" s="559"/>
      <c r="FVB58" s="559"/>
      <c r="FVC58" s="559"/>
      <c r="FVD58" s="560"/>
      <c r="FVE58" s="560"/>
      <c r="FVF58" s="561"/>
      <c r="FVG58" s="560"/>
      <c r="FVH58" s="767"/>
      <c r="FVI58" s="767"/>
      <c r="FVJ58" s="767"/>
      <c r="FVK58" s="767"/>
      <c r="FVL58" s="767"/>
      <c r="FVM58" s="559"/>
      <c r="FVN58" s="559"/>
      <c r="FVO58" s="560"/>
      <c r="FVP58" s="559"/>
      <c r="FVQ58" s="559"/>
      <c r="FVR58" s="559"/>
      <c r="FVS58" s="560"/>
      <c r="FVT58" s="560"/>
      <c r="FVU58" s="561"/>
      <c r="FVV58" s="560"/>
      <c r="FVW58" s="767"/>
      <c r="FVX58" s="767"/>
      <c r="FVY58" s="767"/>
      <c r="FVZ58" s="767"/>
      <c r="FWA58" s="767"/>
      <c r="FWB58" s="559"/>
      <c r="FWC58" s="559"/>
      <c r="FWD58" s="560"/>
      <c r="FWE58" s="559"/>
      <c r="FWF58" s="559"/>
      <c r="FWG58" s="559"/>
      <c r="FWH58" s="560"/>
      <c r="FWI58" s="560"/>
      <c r="FWJ58" s="561"/>
      <c r="FWK58" s="560"/>
      <c r="FWL58" s="767"/>
      <c r="FWM58" s="767"/>
      <c r="FWN58" s="767"/>
      <c r="FWO58" s="767"/>
      <c r="FWP58" s="767"/>
      <c r="FWQ58" s="559"/>
      <c r="FWR58" s="559"/>
      <c r="FWS58" s="560"/>
      <c r="FWT58" s="559"/>
      <c r="FWU58" s="559"/>
      <c r="FWV58" s="559"/>
      <c r="FWW58" s="560"/>
      <c r="FWX58" s="560"/>
      <c r="FWY58" s="561"/>
      <c r="FWZ58" s="560"/>
      <c r="FXA58" s="767"/>
      <c r="FXB58" s="767"/>
      <c r="FXC58" s="767"/>
      <c r="FXD58" s="767"/>
      <c r="FXE58" s="767"/>
      <c r="FXF58" s="559"/>
      <c r="FXG58" s="559"/>
      <c r="FXH58" s="560"/>
      <c r="FXI58" s="559"/>
      <c r="FXJ58" s="559"/>
      <c r="FXK58" s="559"/>
      <c r="FXL58" s="560"/>
      <c r="FXM58" s="560"/>
      <c r="FXN58" s="561"/>
      <c r="FXO58" s="560"/>
      <c r="FXP58" s="767"/>
      <c r="FXQ58" s="767"/>
      <c r="FXR58" s="767"/>
      <c r="FXS58" s="767"/>
      <c r="FXT58" s="767"/>
      <c r="FXU58" s="559"/>
      <c r="FXV58" s="559"/>
      <c r="FXW58" s="560"/>
      <c r="FXX58" s="559"/>
      <c r="FXY58" s="559"/>
      <c r="FXZ58" s="559"/>
      <c r="FYA58" s="560"/>
      <c r="FYB58" s="560"/>
      <c r="FYC58" s="561"/>
      <c r="FYD58" s="560"/>
      <c r="FYE58" s="767"/>
      <c r="FYF58" s="767"/>
      <c r="FYG58" s="767"/>
      <c r="FYH58" s="767"/>
      <c r="FYI58" s="767"/>
      <c r="FYJ58" s="559"/>
      <c r="FYK58" s="559"/>
      <c r="FYL58" s="560"/>
      <c r="FYM58" s="559"/>
      <c r="FYN58" s="559"/>
      <c r="FYO58" s="559"/>
      <c r="FYP58" s="560"/>
      <c r="FYQ58" s="560"/>
      <c r="FYR58" s="561"/>
      <c r="FYS58" s="560"/>
      <c r="FYT58" s="767"/>
      <c r="FYU58" s="767"/>
      <c r="FYV58" s="767"/>
      <c r="FYW58" s="767"/>
      <c r="FYX58" s="767"/>
      <c r="FYY58" s="559"/>
      <c r="FYZ58" s="559"/>
      <c r="FZA58" s="560"/>
      <c r="FZB58" s="559"/>
      <c r="FZC58" s="559"/>
      <c r="FZD58" s="559"/>
      <c r="FZE58" s="560"/>
      <c r="FZF58" s="560"/>
      <c r="FZG58" s="561"/>
      <c r="FZH58" s="560"/>
      <c r="FZI58" s="767"/>
      <c r="FZJ58" s="767"/>
      <c r="FZK58" s="767"/>
      <c r="FZL58" s="767"/>
      <c r="FZM58" s="767"/>
      <c r="FZN58" s="559"/>
      <c r="FZO58" s="559"/>
      <c r="FZP58" s="560"/>
      <c r="FZQ58" s="559"/>
      <c r="FZR58" s="559"/>
      <c r="FZS58" s="559"/>
      <c r="FZT58" s="560"/>
      <c r="FZU58" s="560"/>
      <c r="FZV58" s="561"/>
      <c r="FZW58" s="560"/>
      <c r="FZX58" s="767"/>
      <c r="FZY58" s="767"/>
      <c r="FZZ58" s="767"/>
      <c r="GAA58" s="767"/>
      <c r="GAB58" s="767"/>
      <c r="GAC58" s="559"/>
      <c r="GAD58" s="559"/>
      <c r="GAE58" s="560"/>
      <c r="GAF58" s="559"/>
      <c r="GAG58" s="559"/>
      <c r="GAH58" s="559"/>
      <c r="GAI58" s="560"/>
      <c r="GAJ58" s="560"/>
      <c r="GAK58" s="561"/>
      <c r="GAL58" s="560"/>
      <c r="GAM58" s="767"/>
      <c r="GAN58" s="767"/>
      <c r="GAO58" s="767"/>
      <c r="GAP58" s="767"/>
      <c r="GAQ58" s="767"/>
      <c r="GAR58" s="559"/>
      <c r="GAS58" s="559"/>
      <c r="GAT58" s="560"/>
      <c r="GAU58" s="559"/>
      <c r="GAV58" s="559"/>
      <c r="GAW58" s="559"/>
      <c r="GAX58" s="560"/>
      <c r="GAY58" s="560"/>
      <c r="GAZ58" s="561"/>
      <c r="GBA58" s="560"/>
      <c r="GBB58" s="767"/>
      <c r="GBC58" s="767"/>
      <c r="GBD58" s="767"/>
      <c r="GBE58" s="767"/>
      <c r="GBF58" s="767"/>
      <c r="GBG58" s="559"/>
      <c r="GBH58" s="559"/>
      <c r="GBI58" s="560"/>
      <c r="GBJ58" s="559"/>
      <c r="GBK58" s="559"/>
      <c r="GBL58" s="559"/>
      <c r="GBM58" s="560"/>
      <c r="GBN58" s="560"/>
      <c r="GBO58" s="561"/>
      <c r="GBP58" s="560"/>
      <c r="GBQ58" s="767"/>
      <c r="GBR58" s="767"/>
      <c r="GBS58" s="767"/>
      <c r="GBT58" s="767"/>
      <c r="GBU58" s="767"/>
      <c r="GBV58" s="559"/>
      <c r="GBW58" s="559"/>
      <c r="GBX58" s="560"/>
      <c r="GBY58" s="559"/>
      <c r="GBZ58" s="559"/>
      <c r="GCA58" s="559"/>
      <c r="GCB58" s="560"/>
      <c r="GCC58" s="560"/>
      <c r="GCD58" s="561"/>
      <c r="GCE58" s="560"/>
      <c r="GCF58" s="767"/>
      <c r="GCG58" s="767"/>
      <c r="GCH58" s="767"/>
      <c r="GCI58" s="767"/>
      <c r="GCJ58" s="767"/>
      <c r="GCK58" s="559"/>
      <c r="GCL58" s="559"/>
      <c r="GCM58" s="560"/>
      <c r="GCN58" s="559"/>
      <c r="GCO58" s="559"/>
      <c r="GCP58" s="559"/>
      <c r="GCQ58" s="560"/>
      <c r="GCR58" s="560"/>
      <c r="GCS58" s="561"/>
      <c r="GCT58" s="560"/>
      <c r="GCU58" s="767"/>
      <c r="GCV58" s="767"/>
      <c r="GCW58" s="767"/>
      <c r="GCX58" s="767"/>
      <c r="GCY58" s="767"/>
      <c r="GCZ58" s="559"/>
      <c r="GDA58" s="559"/>
      <c r="GDB58" s="560"/>
      <c r="GDC58" s="559"/>
      <c r="GDD58" s="559"/>
      <c r="GDE58" s="559"/>
      <c r="GDF58" s="560"/>
      <c r="GDG58" s="560"/>
      <c r="GDH58" s="561"/>
      <c r="GDI58" s="560"/>
      <c r="GDJ58" s="767"/>
      <c r="GDK58" s="767"/>
      <c r="GDL58" s="767"/>
      <c r="GDM58" s="767"/>
      <c r="GDN58" s="767"/>
      <c r="GDO58" s="559"/>
      <c r="GDP58" s="559"/>
      <c r="GDQ58" s="560"/>
      <c r="GDR58" s="559"/>
      <c r="GDS58" s="559"/>
      <c r="GDT58" s="559"/>
      <c r="GDU58" s="560"/>
      <c r="GDV58" s="560"/>
      <c r="GDW58" s="561"/>
      <c r="GDX58" s="560"/>
      <c r="GDY58" s="767"/>
      <c r="GDZ58" s="767"/>
      <c r="GEA58" s="767"/>
      <c r="GEB58" s="767"/>
      <c r="GEC58" s="767"/>
      <c r="GED58" s="559"/>
      <c r="GEE58" s="559"/>
      <c r="GEF58" s="560"/>
      <c r="GEG58" s="559"/>
      <c r="GEH58" s="559"/>
      <c r="GEI58" s="559"/>
      <c r="GEJ58" s="560"/>
      <c r="GEK58" s="560"/>
      <c r="GEL58" s="561"/>
      <c r="GEM58" s="560"/>
      <c r="GEN58" s="767"/>
      <c r="GEO58" s="767"/>
      <c r="GEP58" s="767"/>
      <c r="GEQ58" s="767"/>
      <c r="GER58" s="767"/>
      <c r="GES58" s="559"/>
      <c r="GET58" s="559"/>
      <c r="GEU58" s="560"/>
      <c r="GEV58" s="559"/>
      <c r="GEW58" s="559"/>
      <c r="GEX58" s="559"/>
      <c r="GEY58" s="560"/>
      <c r="GEZ58" s="560"/>
      <c r="GFA58" s="561"/>
      <c r="GFB58" s="560"/>
      <c r="GFC58" s="767"/>
      <c r="GFD58" s="767"/>
      <c r="GFE58" s="767"/>
      <c r="GFF58" s="767"/>
      <c r="GFG58" s="767"/>
      <c r="GFH58" s="559"/>
      <c r="GFI58" s="559"/>
      <c r="GFJ58" s="560"/>
      <c r="GFK58" s="559"/>
      <c r="GFL58" s="559"/>
      <c r="GFM58" s="559"/>
      <c r="GFN58" s="560"/>
      <c r="GFO58" s="560"/>
      <c r="GFP58" s="561"/>
      <c r="GFQ58" s="560"/>
      <c r="GFR58" s="767"/>
      <c r="GFS58" s="767"/>
      <c r="GFT58" s="767"/>
      <c r="GFU58" s="767"/>
      <c r="GFV58" s="767"/>
      <c r="GFW58" s="559"/>
      <c r="GFX58" s="559"/>
      <c r="GFY58" s="560"/>
      <c r="GFZ58" s="559"/>
      <c r="GGA58" s="559"/>
      <c r="GGB58" s="559"/>
      <c r="GGC58" s="560"/>
      <c r="GGD58" s="560"/>
      <c r="GGE58" s="561"/>
      <c r="GGF58" s="560"/>
      <c r="GGG58" s="767"/>
      <c r="GGH58" s="767"/>
      <c r="GGI58" s="767"/>
      <c r="GGJ58" s="767"/>
      <c r="GGK58" s="767"/>
      <c r="GGL58" s="559"/>
      <c r="GGM58" s="559"/>
      <c r="GGN58" s="560"/>
      <c r="GGO58" s="559"/>
      <c r="GGP58" s="559"/>
      <c r="GGQ58" s="559"/>
      <c r="GGR58" s="560"/>
      <c r="GGS58" s="560"/>
      <c r="GGT58" s="561"/>
      <c r="GGU58" s="560"/>
      <c r="GGV58" s="767"/>
      <c r="GGW58" s="767"/>
      <c r="GGX58" s="767"/>
      <c r="GGY58" s="767"/>
      <c r="GGZ58" s="767"/>
      <c r="GHA58" s="559"/>
      <c r="GHB58" s="559"/>
      <c r="GHC58" s="560"/>
      <c r="GHD58" s="559"/>
      <c r="GHE58" s="559"/>
      <c r="GHF58" s="559"/>
      <c r="GHG58" s="560"/>
      <c r="GHH58" s="560"/>
      <c r="GHI58" s="561"/>
      <c r="GHJ58" s="560"/>
      <c r="GHK58" s="767"/>
      <c r="GHL58" s="767"/>
      <c r="GHM58" s="767"/>
      <c r="GHN58" s="767"/>
      <c r="GHO58" s="767"/>
      <c r="GHP58" s="559"/>
      <c r="GHQ58" s="559"/>
      <c r="GHR58" s="560"/>
      <c r="GHS58" s="559"/>
      <c r="GHT58" s="559"/>
      <c r="GHU58" s="559"/>
      <c r="GHV58" s="560"/>
      <c r="GHW58" s="560"/>
      <c r="GHX58" s="561"/>
      <c r="GHY58" s="560"/>
      <c r="GHZ58" s="767"/>
      <c r="GIA58" s="767"/>
      <c r="GIB58" s="767"/>
      <c r="GIC58" s="767"/>
      <c r="GID58" s="767"/>
      <c r="GIE58" s="559"/>
      <c r="GIF58" s="559"/>
      <c r="GIG58" s="560"/>
      <c r="GIH58" s="559"/>
      <c r="GII58" s="559"/>
      <c r="GIJ58" s="559"/>
      <c r="GIK58" s="560"/>
      <c r="GIL58" s="560"/>
      <c r="GIM58" s="561"/>
      <c r="GIN58" s="560"/>
      <c r="GIO58" s="767"/>
      <c r="GIP58" s="767"/>
      <c r="GIQ58" s="767"/>
      <c r="GIR58" s="767"/>
      <c r="GIS58" s="767"/>
      <c r="GIT58" s="559"/>
      <c r="GIU58" s="559"/>
      <c r="GIV58" s="560"/>
      <c r="GIW58" s="559"/>
      <c r="GIX58" s="559"/>
      <c r="GIY58" s="559"/>
      <c r="GIZ58" s="560"/>
      <c r="GJA58" s="560"/>
      <c r="GJB58" s="561"/>
      <c r="GJC58" s="560"/>
      <c r="GJD58" s="767"/>
      <c r="GJE58" s="767"/>
      <c r="GJF58" s="767"/>
      <c r="GJG58" s="767"/>
      <c r="GJH58" s="767"/>
      <c r="GJI58" s="559"/>
      <c r="GJJ58" s="559"/>
      <c r="GJK58" s="560"/>
      <c r="GJL58" s="559"/>
      <c r="GJM58" s="559"/>
      <c r="GJN58" s="559"/>
      <c r="GJO58" s="560"/>
      <c r="GJP58" s="560"/>
      <c r="GJQ58" s="561"/>
      <c r="GJR58" s="560"/>
      <c r="GJS58" s="767"/>
      <c r="GJT58" s="767"/>
      <c r="GJU58" s="767"/>
      <c r="GJV58" s="767"/>
      <c r="GJW58" s="767"/>
      <c r="GJX58" s="559"/>
      <c r="GJY58" s="559"/>
      <c r="GJZ58" s="560"/>
      <c r="GKA58" s="559"/>
      <c r="GKB58" s="559"/>
      <c r="GKC58" s="559"/>
      <c r="GKD58" s="560"/>
      <c r="GKE58" s="560"/>
      <c r="GKF58" s="561"/>
      <c r="GKG58" s="560"/>
      <c r="GKH58" s="767"/>
      <c r="GKI58" s="767"/>
      <c r="GKJ58" s="767"/>
      <c r="GKK58" s="767"/>
      <c r="GKL58" s="767"/>
      <c r="GKM58" s="559"/>
      <c r="GKN58" s="559"/>
      <c r="GKO58" s="560"/>
      <c r="GKP58" s="559"/>
      <c r="GKQ58" s="559"/>
      <c r="GKR58" s="559"/>
      <c r="GKS58" s="560"/>
      <c r="GKT58" s="560"/>
      <c r="GKU58" s="561"/>
      <c r="GKV58" s="560"/>
      <c r="GKW58" s="767"/>
      <c r="GKX58" s="767"/>
      <c r="GKY58" s="767"/>
      <c r="GKZ58" s="767"/>
      <c r="GLA58" s="767"/>
      <c r="GLB58" s="559"/>
      <c r="GLC58" s="559"/>
      <c r="GLD58" s="560"/>
      <c r="GLE58" s="559"/>
      <c r="GLF58" s="559"/>
      <c r="GLG58" s="559"/>
      <c r="GLH58" s="560"/>
      <c r="GLI58" s="560"/>
      <c r="GLJ58" s="561"/>
      <c r="GLK58" s="560"/>
      <c r="GLL58" s="767"/>
      <c r="GLM58" s="767"/>
      <c r="GLN58" s="767"/>
      <c r="GLO58" s="767"/>
      <c r="GLP58" s="767"/>
      <c r="GLQ58" s="559"/>
      <c r="GLR58" s="559"/>
      <c r="GLS58" s="560"/>
      <c r="GLT58" s="559"/>
      <c r="GLU58" s="559"/>
      <c r="GLV58" s="559"/>
      <c r="GLW58" s="560"/>
      <c r="GLX58" s="560"/>
      <c r="GLY58" s="561"/>
      <c r="GLZ58" s="560"/>
      <c r="GMA58" s="767"/>
      <c r="GMB58" s="767"/>
      <c r="GMC58" s="767"/>
      <c r="GMD58" s="767"/>
      <c r="GME58" s="767"/>
      <c r="GMF58" s="559"/>
      <c r="GMG58" s="559"/>
      <c r="GMH58" s="560"/>
      <c r="GMI58" s="559"/>
      <c r="GMJ58" s="559"/>
      <c r="GMK58" s="559"/>
      <c r="GML58" s="560"/>
      <c r="GMM58" s="560"/>
      <c r="GMN58" s="561"/>
      <c r="GMO58" s="560"/>
      <c r="GMP58" s="767"/>
      <c r="GMQ58" s="767"/>
      <c r="GMR58" s="767"/>
      <c r="GMS58" s="767"/>
      <c r="GMT58" s="767"/>
      <c r="GMU58" s="559"/>
      <c r="GMV58" s="559"/>
      <c r="GMW58" s="560"/>
      <c r="GMX58" s="559"/>
      <c r="GMY58" s="559"/>
      <c r="GMZ58" s="559"/>
      <c r="GNA58" s="560"/>
      <c r="GNB58" s="560"/>
      <c r="GNC58" s="561"/>
      <c r="GND58" s="560"/>
      <c r="GNE58" s="767"/>
      <c r="GNF58" s="767"/>
      <c r="GNG58" s="767"/>
      <c r="GNH58" s="767"/>
      <c r="GNI58" s="767"/>
      <c r="GNJ58" s="559"/>
      <c r="GNK58" s="559"/>
      <c r="GNL58" s="560"/>
      <c r="GNM58" s="559"/>
      <c r="GNN58" s="559"/>
      <c r="GNO58" s="559"/>
      <c r="GNP58" s="560"/>
      <c r="GNQ58" s="560"/>
      <c r="GNR58" s="561"/>
      <c r="GNS58" s="560"/>
      <c r="GNT58" s="767"/>
      <c r="GNU58" s="767"/>
      <c r="GNV58" s="767"/>
      <c r="GNW58" s="767"/>
      <c r="GNX58" s="767"/>
      <c r="GNY58" s="559"/>
      <c r="GNZ58" s="559"/>
      <c r="GOA58" s="560"/>
      <c r="GOB58" s="559"/>
      <c r="GOC58" s="559"/>
      <c r="GOD58" s="559"/>
      <c r="GOE58" s="560"/>
      <c r="GOF58" s="560"/>
      <c r="GOG58" s="561"/>
      <c r="GOH58" s="560"/>
      <c r="GOI58" s="767"/>
      <c r="GOJ58" s="767"/>
      <c r="GOK58" s="767"/>
      <c r="GOL58" s="767"/>
      <c r="GOM58" s="767"/>
      <c r="GON58" s="559"/>
      <c r="GOO58" s="559"/>
      <c r="GOP58" s="560"/>
      <c r="GOQ58" s="559"/>
      <c r="GOR58" s="559"/>
      <c r="GOS58" s="559"/>
      <c r="GOT58" s="560"/>
      <c r="GOU58" s="560"/>
      <c r="GOV58" s="561"/>
      <c r="GOW58" s="560"/>
      <c r="GOX58" s="767"/>
      <c r="GOY58" s="767"/>
      <c r="GOZ58" s="767"/>
      <c r="GPA58" s="767"/>
      <c r="GPB58" s="767"/>
      <c r="GPC58" s="559"/>
      <c r="GPD58" s="559"/>
      <c r="GPE58" s="560"/>
      <c r="GPF58" s="559"/>
      <c r="GPG58" s="559"/>
      <c r="GPH58" s="559"/>
      <c r="GPI58" s="560"/>
      <c r="GPJ58" s="560"/>
      <c r="GPK58" s="561"/>
      <c r="GPL58" s="560"/>
      <c r="GPM58" s="767"/>
      <c r="GPN58" s="767"/>
      <c r="GPO58" s="767"/>
      <c r="GPP58" s="767"/>
      <c r="GPQ58" s="767"/>
      <c r="GPR58" s="559"/>
      <c r="GPS58" s="559"/>
      <c r="GPT58" s="560"/>
      <c r="GPU58" s="559"/>
      <c r="GPV58" s="559"/>
      <c r="GPW58" s="559"/>
      <c r="GPX58" s="560"/>
      <c r="GPY58" s="560"/>
      <c r="GPZ58" s="561"/>
      <c r="GQA58" s="560"/>
      <c r="GQB58" s="767"/>
      <c r="GQC58" s="767"/>
      <c r="GQD58" s="767"/>
      <c r="GQE58" s="767"/>
      <c r="GQF58" s="767"/>
      <c r="GQG58" s="559"/>
      <c r="GQH58" s="559"/>
      <c r="GQI58" s="560"/>
      <c r="GQJ58" s="559"/>
      <c r="GQK58" s="559"/>
      <c r="GQL58" s="559"/>
      <c r="GQM58" s="560"/>
      <c r="GQN58" s="560"/>
      <c r="GQO58" s="561"/>
      <c r="GQP58" s="560"/>
      <c r="GQQ58" s="767"/>
      <c r="GQR58" s="767"/>
      <c r="GQS58" s="767"/>
      <c r="GQT58" s="767"/>
      <c r="GQU58" s="767"/>
      <c r="GQV58" s="559"/>
      <c r="GQW58" s="559"/>
      <c r="GQX58" s="560"/>
      <c r="GQY58" s="559"/>
      <c r="GQZ58" s="559"/>
      <c r="GRA58" s="559"/>
      <c r="GRB58" s="560"/>
      <c r="GRC58" s="560"/>
      <c r="GRD58" s="561"/>
      <c r="GRE58" s="560"/>
      <c r="GRF58" s="767"/>
      <c r="GRG58" s="767"/>
      <c r="GRH58" s="767"/>
      <c r="GRI58" s="767"/>
      <c r="GRJ58" s="767"/>
      <c r="GRK58" s="559"/>
      <c r="GRL58" s="559"/>
      <c r="GRM58" s="560"/>
      <c r="GRN58" s="559"/>
      <c r="GRO58" s="559"/>
      <c r="GRP58" s="559"/>
      <c r="GRQ58" s="560"/>
      <c r="GRR58" s="560"/>
      <c r="GRS58" s="561"/>
      <c r="GRT58" s="560"/>
      <c r="GRU58" s="767"/>
      <c r="GRV58" s="767"/>
      <c r="GRW58" s="767"/>
      <c r="GRX58" s="767"/>
      <c r="GRY58" s="767"/>
      <c r="GRZ58" s="559"/>
      <c r="GSA58" s="559"/>
      <c r="GSB58" s="560"/>
      <c r="GSC58" s="559"/>
      <c r="GSD58" s="559"/>
      <c r="GSE58" s="559"/>
      <c r="GSF58" s="560"/>
      <c r="GSG58" s="560"/>
      <c r="GSH58" s="561"/>
      <c r="GSI58" s="560"/>
      <c r="GSJ58" s="767"/>
      <c r="GSK58" s="767"/>
      <c r="GSL58" s="767"/>
      <c r="GSM58" s="767"/>
      <c r="GSN58" s="767"/>
      <c r="GSO58" s="559"/>
      <c r="GSP58" s="559"/>
      <c r="GSQ58" s="560"/>
      <c r="GSR58" s="559"/>
      <c r="GSS58" s="559"/>
      <c r="GST58" s="559"/>
      <c r="GSU58" s="560"/>
      <c r="GSV58" s="560"/>
      <c r="GSW58" s="561"/>
      <c r="GSX58" s="560"/>
      <c r="GSY58" s="767"/>
      <c r="GSZ58" s="767"/>
      <c r="GTA58" s="767"/>
      <c r="GTB58" s="767"/>
      <c r="GTC58" s="767"/>
      <c r="GTD58" s="559"/>
      <c r="GTE58" s="559"/>
      <c r="GTF58" s="560"/>
      <c r="GTG58" s="559"/>
      <c r="GTH58" s="559"/>
      <c r="GTI58" s="559"/>
      <c r="GTJ58" s="560"/>
      <c r="GTK58" s="560"/>
      <c r="GTL58" s="561"/>
      <c r="GTM58" s="560"/>
      <c r="GTN58" s="767"/>
      <c r="GTO58" s="767"/>
      <c r="GTP58" s="767"/>
      <c r="GTQ58" s="767"/>
      <c r="GTR58" s="767"/>
      <c r="GTS58" s="559"/>
      <c r="GTT58" s="559"/>
      <c r="GTU58" s="560"/>
      <c r="GTV58" s="559"/>
      <c r="GTW58" s="559"/>
      <c r="GTX58" s="559"/>
      <c r="GTY58" s="560"/>
      <c r="GTZ58" s="560"/>
      <c r="GUA58" s="561"/>
      <c r="GUB58" s="560"/>
      <c r="GUC58" s="767"/>
      <c r="GUD58" s="767"/>
      <c r="GUE58" s="767"/>
      <c r="GUF58" s="767"/>
      <c r="GUG58" s="767"/>
      <c r="GUH58" s="559"/>
      <c r="GUI58" s="559"/>
      <c r="GUJ58" s="560"/>
      <c r="GUK58" s="559"/>
      <c r="GUL58" s="559"/>
      <c r="GUM58" s="559"/>
      <c r="GUN58" s="560"/>
      <c r="GUO58" s="560"/>
      <c r="GUP58" s="561"/>
      <c r="GUQ58" s="560"/>
      <c r="GUR58" s="767"/>
      <c r="GUS58" s="767"/>
      <c r="GUT58" s="767"/>
      <c r="GUU58" s="767"/>
      <c r="GUV58" s="767"/>
      <c r="GUW58" s="559"/>
      <c r="GUX58" s="559"/>
      <c r="GUY58" s="560"/>
      <c r="GUZ58" s="559"/>
      <c r="GVA58" s="559"/>
      <c r="GVB58" s="559"/>
      <c r="GVC58" s="560"/>
      <c r="GVD58" s="560"/>
      <c r="GVE58" s="561"/>
      <c r="GVF58" s="560"/>
      <c r="GVG58" s="767"/>
      <c r="GVH58" s="767"/>
      <c r="GVI58" s="767"/>
      <c r="GVJ58" s="767"/>
      <c r="GVK58" s="767"/>
      <c r="GVL58" s="559"/>
      <c r="GVM58" s="559"/>
      <c r="GVN58" s="560"/>
      <c r="GVO58" s="559"/>
      <c r="GVP58" s="559"/>
      <c r="GVQ58" s="559"/>
      <c r="GVR58" s="560"/>
      <c r="GVS58" s="560"/>
      <c r="GVT58" s="561"/>
      <c r="GVU58" s="560"/>
      <c r="GVV58" s="767"/>
      <c r="GVW58" s="767"/>
      <c r="GVX58" s="767"/>
      <c r="GVY58" s="767"/>
      <c r="GVZ58" s="767"/>
      <c r="GWA58" s="559"/>
      <c r="GWB58" s="559"/>
      <c r="GWC58" s="560"/>
      <c r="GWD58" s="559"/>
      <c r="GWE58" s="559"/>
      <c r="GWF58" s="559"/>
      <c r="GWG58" s="560"/>
      <c r="GWH58" s="560"/>
      <c r="GWI58" s="561"/>
      <c r="GWJ58" s="560"/>
      <c r="GWK58" s="767"/>
      <c r="GWL58" s="767"/>
      <c r="GWM58" s="767"/>
      <c r="GWN58" s="767"/>
      <c r="GWO58" s="767"/>
      <c r="GWP58" s="559"/>
      <c r="GWQ58" s="559"/>
      <c r="GWR58" s="560"/>
      <c r="GWS58" s="559"/>
      <c r="GWT58" s="559"/>
      <c r="GWU58" s="559"/>
      <c r="GWV58" s="560"/>
      <c r="GWW58" s="560"/>
      <c r="GWX58" s="561"/>
      <c r="GWY58" s="560"/>
      <c r="GWZ58" s="767"/>
      <c r="GXA58" s="767"/>
      <c r="GXB58" s="767"/>
      <c r="GXC58" s="767"/>
      <c r="GXD58" s="767"/>
      <c r="GXE58" s="559"/>
      <c r="GXF58" s="559"/>
      <c r="GXG58" s="560"/>
      <c r="GXH58" s="559"/>
      <c r="GXI58" s="559"/>
      <c r="GXJ58" s="559"/>
      <c r="GXK58" s="560"/>
      <c r="GXL58" s="560"/>
      <c r="GXM58" s="561"/>
      <c r="GXN58" s="560"/>
      <c r="GXO58" s="767"/>
      <c r="GXP58" s="767"/>
      <c r="GXQ58" s="767"/>
      <c r="GXR58" s="767"/>
      <c r="GXS58" s="767"/>
      <c r="GXT58" s="559"/>
      <c r="GXU58" s="559"/>
      <c r="GXV58" s="560"/>
      <c r="GXW58" s="559"/>
      <c r="GXX58" s="559"/>
      <c r="GXY58" s="559"/>
      <c r="GXZ58" s="560"/>
      <c r="GYA58" s="560"/>
      <c r="GYB58" s="561"/>
      <c r="GYC58" s="560"/>
      <c r="GYD58" s="767"/>
      <c r="GYE58" s="767"/>
      <c r="GYF58" s="767"/>
      <c r="GYG58" s="767"/>
      <c r="GYH58" s="767"/>
      <c r="GYI58" s="559"/>
      <c r="GYJ58" s="559"/>
      <c r="GYK58" s="560"/>
      <c r="GYL58" s="559"/>
      <c r="GYM58" s="559"/>
      <c r="GYN58" s="559"/>
      <c r="GYO58" s="560"/>
      <c r="GYP58" s="560"/>
      <c r="GYQ58" s="561"/>
      <c r="GYR58" s="560"/>
      <c r="GYS58" s="767"/>
      <c r="GYT58" s="767"/>
      <c r="GYU58" s="767"/>
      <c r="GYV58" s="767"/>
      <c r="GYW58" s="767"/>
      <c r="GYX58" s="559"/>
      <c r="GYY58" s="559"/>
      <c r="GYZ58" s="560"/>
      <c r="GZA58" s="559"/>
      <c r="GZB58" s="559"/>
      <c r="GZC58" s="559"/>
      <c r="GZD58" s="560"/>
      <c r="GZE58" s="560"/>
      <c r="GZF58" s="561"/>
      <c r="GZG58" s="560"/>
      <c r="GZH58" s="767"/>
      <c r="GZI58" s="767"/>
      <c r="GZJ58" s="767"/>
      <c r="GZK58" s="767"/>
      <c r="GZL58" s="767"/>
      <c r="GZM58" s="559"/>
      <c r="GZN58" s="559"/>
      <c r="GZO58" s="560"/>
      <c r="GZP58" s="559"/>
      <c r="GZQ58" s="559"/>
      <c r="GZR58" s="559"/>
      <c r="GZS58" s="560"/>
      <c r="GZT58" s="560"/>
      <c r="GZU58" s="561"/>
      <c r="GZV58" s="560"/>
      <c r="GZW58" s="767"/>
      <c r="GZX58" s="767"/>
      <c r="GZY58" s="767"/>
      <c r="GZZ58" s="767"/>
      <c r="HAA58" s="767"/>
      <c r="HAB58" s="559"/>
      <c r="HAC58" s="559"/>
      <c r="HAD58" s="560"/>
      <c r="HAE58" s="559"/>
      <c r="HAF58" s="559"/>
      <c r="HAG58" s="559"/>
      <c r="HAH58" s="560"/>
      <c r="HAI58" s="560"/>
      <c r="HAJ58" s="561"/>
      <c r="HAK58" s="560"/>
      <c r="HAL58" s="767"/>
      <c r="HAM58" s="767"/>
      <c r="HAN58" s="767"/>
      <c r="HAO58" s="767"/>
      <c r="HAP58" s="767"/>
      <c r="HAQ58" s="559"/>
      <c r="HAR58" s="559"/>
      <c r="HAS58" s="560"/>
      <c r="HAT58" s="559"/>
      <c r="HAU58" s="559"/>
      <c r="HAV58" s="559"/>
      <c r="HAW58" s="560"/>
      <c r="HAX58" s="560"/>
      <c r="HAY58" s="561"/>
      <c r="HAZ58" s="560"/>
      <c r="HBA58" s="767"/>
      <c r="HBB58" s="767"/>
      <c r="HBC58" s="767"/>
      <c r="HBD58" s="767"/>
      <c r="HBE58" s="767"/>
      <c r="HBF58" s="559"/>
      <c r="HBG58" s="559"/>
      <c r="HBH58" s="560"/>
      <c r="HBI58" s="559"/>
      <c r="HBJ58" s="559"/>
      <c r="HBK58" s="559"/>
      <c r="HBL58" s="560"/>
      <c r="HBM58" s="560"/>
      <c r="HBN58" s="561"/>
      <c r="HBO58" s="560"/>
      <c r="HBP58" s="767"/>
      <c r="HBQ58" s="767"/>
      <c r="HBR58" s="767"/>
      <c r="HBS58" s="767"/>
      <c r="HBT58" s="767"/>
      <c r="HBU58" s="559"/>
      <c r="HBV58" s="559"/>
      <c r="HBW58" s="560"/>
      <c r="HBX58" s="559"/>
      <c r="HBY58" s="559"/>
      <c r="HBZ58" s="559"/>
      <c r="HCA58" s="560"/>
      <c r="HCB58" s="560"/>
      <c r="HCC58" s="561"/>
      <c r="HCD58" s="560"/>
      <c r="HCE58" s="767"/>
      <c r="HCF58" s="767"/>
      <c r="HCG58" s="767"/>
      <c r="HCH58" s="767"/>
      <c r="HCI58" s="767"/>
      <c r="HCJ58" s="559"/>
      <c r="HCK58" s="559"/>
      <c r="HCL58" s="560"/>
      <c r="HCM58" s="559"/>
      <c r="HCN58" s="559"/>
      <c r="HCO58" s="559"/>
      <c r="HCP58" s="560"/>
      <c r="HCQ58" s="560"/>
      <c r="HCR58" s="561"/>
      <c r="HCS58" s="560"/>
      <c r="HCT58" s="767"/>
      <c r="HCU58" s="767"/>
      <c r="HCV58" s="767"/>
      <c r="HCW58" s="767"/>
      <c r="HCX58" s="767"/>
      <c r="HCY58" s="559"/>
      <c r="HCZ58" s="559"/>
      <c r="HDA58" s="560"/>
      <c r="HDB58" s="559"/>
      <c r="HDC58" s="559"/>
      <c r="HDD58" s="559"/>
      <c r="HDE58" s="560"/>
      <c r="HDF58" s="560"/>
      <c r="HDG58" s="561"/>
      <c r="HDH58" s="560"/>
      <c r="HDI58" s="767"/>
      <c r="HDJ58" s="767"/>
      <c r="HDK58" s="767"/>
      <c r="HDL58" s="767"/>
      <c r="HDM58" s="767"/>
      <c r="HDN58" s="559"/>
      <c r="HDO58" s="559"/>
      <c r="HDP58" s="560"/>
      <c r="HDQ58" s="559"/>
      <c r="HDR58" s="559"/>
      <c r="HDS58" s="559"/>
      <c r="HDT58" s="560"/>
      <c r="HDU58" s="560"/>
      <c r="HDV58" s="561"/>
      <c r="HDW58" s="560"/>
      <c r="HDX58" s="767"/>
      <c r="HDY58" s="767"/>
      <c r="HDZ58" s="767"/>
      <c r="HEA58" s="767"/>
      <c r="HEB58" s="767"/>
      <c r="HEC58" s="559"/>
      <c r="HED58" s="559"/>
      <c r="HEE58" s="560"/>
      <c r="HEF58" s="559"/>
      <c r="HEG58" s="559"/>
      <c r="HEH58" s="559"/>
      <c r="HEI58" s="560"/>
      <c r="HEJ58" s="560"/>
      <c r="HEK58" s="561"/>
      <c r="HEL58" s="560"/>
      <c r="HEM58" s="767"/>
      <c r="HEN58" s="767"/>
      <c r="HEO58" s="767"/>
      <c r="HEP58" s="767"/>
      <c r="HEQ58" s="767"/>
      <c r="HER58" s="559"/>
      <c r="HES58" s="559"/>
      <c r="HET58" s="560"/>
      <c r="HEU58" s="559"/>
      <c r="HEV58" s="559"/>
      <c r="HEW58" s="559"/>
      <c r="HEX58" s="560"/>
      <c r="HEY58" s="560"/>
      <c r="HEZ58" s="561"/>
      <c r="HFA58" s="560"/>
      <c r="HFB58" s="767"/>
      <c r="HFC58" s="767"/>
      <c r="HFD58" s="767"/>
      <c r="HFE58" s="767"/>
      <c r="HFF58" s="767"/>
      <c r="HFG58" s="559"/>
      <c r="HFH58" s="559"/>
      <c r="HFI58" s="560"/>
      <c r="HFJ58" s="559"/>
      <c r="HFK58" s="559"/>
      <c r="HFL58" s="559"/>
      <c r="HFM58" s="560"/>
      <c r="HFN58" s="560"/>
      <c r="HFO58" s="561"/>
      <c r="HFP58" s="560"/>
      <c r="HFQ58" s="767"/>
      <c r="HFR58" s="767"/>
      <c r="HFS58" s="767"/>
      <c r="HFT58" s="767"/>
      <c r="HFU58" s="767"/>
      <c r="HFV58" s="559"/>
      <c r="HFW58" s="559"/>
      <c r="HFX58" s="560"/>
      <c r="HFY58" s="559"/>
      <c r="HFZ58" s="559"/>
      <c r="HGA58" s="559"/>
      <c r="HGB58" s="560"/>
      <c r="HGC58" s="560"/>
      <c r="HGD58" s="561"/>
      <c r="HGE58" s="560"/>
      <c r="HGF58" s="767"/>
      <c r="HGG58" s="767"/>
      <c r="HGH58" s="767"/>
      <c r="HGI58" s="767"/>
      <c r="HGJ58" s="767"/>
      <c r="HGK58" s="559"/>
      <c r="HGL58" s="559"/>
      <c r="HGM58" s="560"/>
      <c r="HGN58" s="559"/>
      <c r="HGO58" s="559"/>
      <c r="HGP58" s="559"/>
      <c r="HGQ58" s="560"/>
      <c r="HGR58" s="560"/>
      <c r="HGS58" s="561"/>
      <c r="HGT58" s="560"/>
      <c r="HGU58" s="767"/>
      <c r="HGV58" s="767"/>
      <c r="HGW58" s="767"/>
      <c r="HGX58" s="767"/>
      <c r="HGY58" s="767"/>
      <c r="HGZ58" s="559"/>
      <c r="HHA58" s="559"/>
      <c r="HHB58" s="560"/>
      <c r="HHC58" s="559"/>
      <c r="HHD58" s="559"/>
      <c r="HHE58" s="559"/>
      <c r="HHF58" s="560"/>
      <c r="HHG58" s="560"/>
      <c r="HHH58" s="561"/>
      <c r="HHI58" s="560"/>
      <c r="HHJ58" s="767"/>
      <c r="HHK58" s="767"/>
      <c r="HHL58" s="767"/>
      <c r="HHM58" s="767"/>
      <c r="HHN58" s="767"/>
      <c r="HHO58" s="559"/>
      <c r="HHP58" s="559"/>
      <c r="HHQ58" s="560"/>
      <c r="HHR58" s="559"/>
      <c r="HHS58" s="559"/>
      <c r="HHT58" s="559"/>
      <c r="HHU58" s="560"/>
      <c r="HHV58" s="560"/>
      <c r="HHW58" s="561"/>
      <c r="HHX58" s="560"/>
      <c r="HHY58" s="767"/>
      <c r="HHZ58" s="767"/>
      <c r="HIA58" s="767"/>
      <c r="HIB58" s="767"/>
      <c r="HIC58" s="767"/>
      <c r="HID58" s="559"/>
      <c r="HIE58" s="559"/>
      <c r="HIF58" s="560"/>
      <c r="HIG58" s="559"/>
      <c r="HIH58" s="559"/>
      <c r="HII58" s="559"/>
      <c r="HIJ58" s="560"/>
      <c r="HIK58" s="560"/>
      <c r="HIL58" s="561"/>
      <c r="HIM58" s="560"/>
      <c r="HIN58" s="767"/>
      <c r="HIO58" s="767"/>
      <c r="HIP58" s="767"/>
      <c r="HIQ58" s="767"/>
      <c r="HIR58" s="767"/>
      <c r="HIS58" s="559"/>
      <c r="HIT58" s="559"/>
      <c r="HIU58" s="560"/>
      <c r="HIV58" s="559"/>
      <c r="HIW58" s="559"/>
      <c r="HIX58" s="559"/>
      <c r="HIY58" s="560"/>
      <c r="HIZ58" s="560"/>
      <c r="HJA58" s="561"/>
      <c r="HJB58" s="560"/>
      <c r="HJC58" s="767"/>
      <c r="HJD58" s="767"/>
      <c r="HJE58" s="767"/>
      <c r="HJF58" s="767"/>
      <c r="HJG58" s="767"/>
      <c r="HJH58" s="559"/>
      <c r="HJI58" s="559"/>
      <c r="HJJ58" s="560"/>
      <c r="HJK58" s="559"/>
      <c r="HJL58" s="559"/>
      <c r="HJM58" s="559"/>
      <c r="HJN58" s="560"/>
      <c r="HJO58" s="560"/>
      <c r="HJP58" s="561"/>
      <c r="HJQ58" s="560"/>
      <c r="HJR58" s="767"/>
      <c r="HJS58" s="767"/>
      <c r="HJT58" s="767"/>
      <c r="HJU58" s="767"/>
      <c r="HJV58" s="767"/>
      <c r="HJW58" s="559"/>
      <c r="HJX58" s="559"/>
      <c r="HJY58" s="560"/>
      <c r="HJZ58" s="559"/>
      <c r="HKA58" s="559"/>
      <c r="HKB58" s="559"/>
      <c r="HKC58" s="560"/>
      <c r="HKD58" s="560"/>
      <c r="HKE58" s="561"/>
      <c r="HKF58" s="560"/>
      <c r="HKG58" s="767"/>
      <c r="HKH58" s="767"/>
      <c r="HKI58" s="767"/>
      <c r="HKJ58" s="767"/>
      <c r="HKK58" s="767"/>
      <c r="HKL58" s="559"/>
      <c r="HKM58" s="559"/>
      <c r="HKN58" s="560"/>
      <c r="HKO58" s="559"/>
      <c r="HKP58" s="559"/>
      <c r="HKQ58" s="559"/>
      <c r="HKR58" s="560"/>
      <c r="HKS58" s="560"/>
      <c r="HKT58" s="561"/>
      <c r="HKU58" s="560"/>
      <c r="HKV58" s="767"/>
      <c r="HKW58" s="767"/>
      <c r="HKX58" s="767"/>
      <c r="HKY58" s="767"/>
      <c r="HKZ58" s="767"/>
      <c r="HLA58" s="559"/>
      <c r="HLB58" s="559"/>
      <c r="HLC58" s="560"/>
      <c r="HLD58" s="559"/>
      <c r="HLE58" s="559"/>
      <c r="HLF58" s="559"/>
      <c r="HLG58" s="560"/>
      <c r="HLH58" s="560"/>
      <c r="HLI58" s="561"/>
      <c r="HLJ58" s="560"/>
      <c r="HLK58" s="767"/>
      <c r="HLL58" s="767"/>
      <c r="HLM58" s="767"/>
      <c r="HLN58" s="767"/>
      <c r="HLO58" s="767"/>
      <c r="HLP58" s="559"/>
      <c r="HLQ58" s="559"/>
      <c r="HLR58" s="560"/>
      <c r="HLS58" s="559"/>
      <c r="HLT58" s="559"/>
      <c r="HLU58" s="559"/>
      <c r="HLV58" s="560"/>
      <c r="HLW58" s="560"/>
      <c r="HLX58" s="561"/>
      <c r="HLY58" s="560"/>
      <c r="HLZ58" s="767"/>
      <c r="HMA58" s="767"/>
      <c r="HMB58" s="767"/>
      <c r="HMC58" s="767"/>
      <c r="HMD58" s="767"/>
      <c r="HME58" s="559"/>
      <c r="HMF58" s="559"/>
      <c r="HMG58" s="560"/>
      <c r="HMH58" s="559"/>
      <c r="HMI58" s="559"/>
      <c r="HMJ58" s="559"/>
      <c r="HMK58" s="560"/>
      <c r="HML58" s="560"/>
      <c r="HMM58" s="561"/>
      <c r="HMN58" s="560"/>
      <c r="HMO58" s="767"/>
      <c r="HMP58" s="767"/>
      <c r="HMQ58" s="767"/>
      <c r="HMR58" s="767"/>
      <c r="HMS58" s="767"/>
      <c r="HMT58" s="559"/>
      <c r="HMU58" s="559"/>
      <c r="HMV58" s="560"/>
      <c r="HMW58" s="559"/>
      <c r="HMX58" s="559"/>
      <c r="HMY58" s="559"/>
      <c r="HMZ58" s="560"/>
      <c r="HNA58" s="560"/>
      <c r="HNB58" s="561"/>
      <c r="HNC58" s="560"/>
      <c r="HND58" s="767"/>
      <c r="HNE58" s="767"/>
      <c r="HNF58" s="767"/>
      <c r="HNG58" s="767"/>
      <c r="HNH58" s="767"/>
      <c r="HNI58" s="559"/>
      <c r="HNJ58" s="559"/>
      <c r="HNK58" s="560"/>
      <c r="HNL58" s="559"/>
      <c r="HNM58" s="559"/>
      <c r="HNN58" s="559"/>
      <c r="HNO58" s="560"/>
      <c r="HNP58" s="560"/>
      <c r="HNQ58" s="561"/>
      <c r="HNR58" s="560"/>
      <c r="HNS58" s="767"/>
      <c r="HNT58" s="767"/>
      <c r="HNU58" s="767"/>
      <c r="HNV58" s="767"/>
      <c r="HNW58" s="767"/>
      <c r="HNX58" s="559"/>
      <c r="HNY58" s="559"/>
      <c r="HNZ58" s="560"/>
      <c r="HOA58" s="559"/>
      <c r="HOB58" s="559"/>
      <c r="HOC58" s="559"/>
      <c r="HOD58" s="560"/>
      <c r="HOE58" s="560"/>
      <c r="HOF58" s="561"/>
      <c r="HOG58" s="560"/>
      <c r="HOH58" s="767"/>
      <c r="HOI58" s="767"/>
      <c r="HOJ58" s="767"/>
      <c r="HOK58" s="767"/>
      <c r="HOL58" s="767"/>
      <c r="HOM58" s="559"/>
      <c r="HON58" s="559"/>
      <c r="HOO58" s="560"/>
      <c r="HOP58" s="559"/>
      <c r="HOQ58" s="559"/>
      <c r="HOR58" s="559"/>
      <c r="HOS58" s="560"/>
      <c r="HOT58" s="560"/>
      <c r="HOU58" s="561"/>
      <c r="HOV58" s="560"/>
      <c r="HOW58" s="767"/>
      <c r="HOX58" s="767"/>
      <c r="HOY58" s="767"/>
      <c r="HOZ58" s="767"/>
      <c r="HPA58" s="767"/>
      <c r="HPB58" s="559"/>
      <c r="HPC58" s="559"/>
      <c r="HPD58" s="560"/>
      <c r="HPE58" s="559"/>
      <c r="HPF58" s="559"/>
      <c r="HPG58" s="559"/>
      <c r="HPH58" s="560"/>
      <c r="HPI58" s="560"/>
      <c r="HPJ58" s="561"/>
      <c r="HPK58" s="560"/>
      <c r="HPL58" s="767"/>
      <c r="HPM58" s="767"/>
      <c r="HPN58" s="767"/>
      <c r="HPO58" s="767"/>
      <c r="HPP58" s="767"/>
      <c r="HPQ58" s="559"/>
      <c r="HPR58" s="559"/>
      <c r="HPS58" s="560"/>
      <c r="HPT58" s="559"/>
      <c r="HPU58" s="559"/>
      <c r="HPV58" s="559"/>
      <c r="HPW58" s="560"/>
      <c r="HPX58" s="560"/>
      <c r="HPY58" s="561"/>
      <c r="HPZ58" s="560"/>
      <c r="HQA58" s="767"/>
      <c r="HQB58" s="767"/>
      <c r="HQC58" s="767"/>
      <c r="HQD58" s="767"/>
      <c r="HQE58" s="767"/>
      <c r="HQF58" s="559"/>
      <c r="HQG58" s="559"/>
      <c r="HQH58" s="560"/>
      <c r="HQI58" s="559"/>
      <c r="HQJ58" s="559"/>
      <c r="HQK58" s="559"/>
      <c r="HQL58" s="560"/>
      <c r="HQM58" s="560"/>
      <c r="HQN58" s="561"/>
      <c r="HQO58" s="560"/>
      <c r="HQP58" s="767"/>
      <c r="HQQ58" s="767"/>
      <c r="HQR58" s="767"/>
      <c r="HQS58" s="767"/>
      <c r="HQT58" s="767"/>
      <c r="HQU58" s="559"/>
      <c r="HQV58" s="559"/>
      <c r="HQW58" s="560"/>
      <c r="HQX58" s="559"/>
      <c r="HQY58" s="559"/>
      <c r="HQZ58" s="559"/>
      <c r="HRA58" s="560"/>
      <c r="HRB58" s="560"/>
      <c r="HRC58" s="561"/>
      <c r="HRD58" s="560"/>
      <c r="HRE58" s="767"/>
      <c r="HRF58" s="767"/>
      <c r="HRG58" s="767"/>
      <c r="HRH58" s="767"/>
      <c r="HRI58" s="767"/>
      <c r="HRJ58" s="559"/>
      <c r="HRK58" s="559"/>
      <c r="HRL58" s="560"/>
      <c r="HRM58" s="559"/>
      <c r="HRN58" s="559"/>
      <c r="HRO58" s="559"/>
      <c r="HRP58" s="560"/>
      <c r="HRQ58" s="560"/>
      <c r="HRR58" s="561"/>
      <c r="HRS58" s="560"/>
      <c r="HRT58" s="767"/>
      <c r="HRU58" s="767"/>
      <c r="HRV58" s="767"/>
      <c r="HRW58" s="767"/>
      <c r="HRX58" s="767"/>
      <c r="HRY58" s="559"/>
      <c r="HRZ58" s="559"/>
      <c r="HSA58" s="560"/>
      <c r="HSB58" s="559"/>
      <c r="HSC58" s="559"/>
      <c r="HSD58" s="559"/>
      <c r="HSE58" s="560"/>
      <c r="HSF58" s="560"/>
      <c r="HSG58" s="561"/>
      <c r="HSH58" s="560"/>
      <c r="HSI58" s="767"/>
      <c r="HSJ58" s="767"/>
      <c r="HSK58" s="767"/>
      <c r="HSL58" s="767"/>
      <c r="HSM58" s="767"/>
      <c r="HSN58" s="559"/>
      <c r="HSO58" s="559"/>
      <c r="HSP58" s="560"/>
      <c r="HSQ58" s="559"/>
      <c r="HSR58" s="559"/>
      <c r="HSS58" s="559"/>
      <c r="HST58" s="560"/>
      <c r="HSU58" s="560"/>
      <c r="HSV58" s="561"/>
      <c r="HSW58" s="560"/>
      <c r="HSX58" s="767"/>
      <c r="HSY58" s="767"/>
      <c r="HSZ58" s="767"/>
      <c r="HTA58" s="767"/>
      <c r="HTB58" s="767"/>
      <c r="HTC58" s="559"/>
      <c r="HTD58" s="559"/>
      <c r="HTE58" s="560"/>
      <c r="HTF58" s="559"/>
      <c r="HTG58" s="559"/>
      <c r="HTH58" s="559"/>
      <c r="HTI58" s="560"/>
      <c r="HTJ58" s="560"/>
      <c r="HTK58" s="561"/>
      <c r="HTL58" s="560"/>
      <c r="HTM58" s="767"/>
      <c r="HTN58" s="767"/>
      <c r="HTO58" s="767"/>
      <c r="HTP58" s="767"/>
      <c r="HTQ58" s="767"/>
      <c r="HTR58" s="559"/>
      <c r="HTS58" s="559"/>
      <c r="HTT58" s="560"/>
      <c r="HTU58" s="559"/>
      <c r="HTV58" s="559"/>
      <c r="HTW58" s="559"/>
      <c r="HTX58" s="560"/>
      <c r="HTY58" s="560"/>
      <c r="HTZ58" s="561"/>
      <c r="HUA58" s="560"/>
      <c r="HUB58" s="767"/>
      <c r="HUC58" s="767"/>
      <c r="HUD58" s="767"/>
      <c r="HUE58" s="767"/>
      <c r="HUF58" s="767"/>
      <c r="HUG58" s="559"/>
      <c r="HUH58" s="559"/>
      <c r="HUI58" s="560"/>
      <c r="HUJ58" s="559"/>
      <c r="HUK58" s="559"/>
      <c r="HUL58" s="559"/>
      <c r="HUM58" s="560"/>
      <c r="HUN58" s="560"/>
      <c r="HUO58" s="561"/>
      <c r="HUP58" s="560"/>
      <c r="HUQ58" s="767"/>
      <c r="HUR58" s="767"/>
      <c r="HUS58" s="767"/>
      <c r="HUT58" s="767"/>
      <c r="HUU58" s="767"/>
      <c r="HUV58" s="559"/>
      <c r="HUW58" s="559"/>
      <c r="HUX58" s="560"/>
      <c r="HUY58" s="559"/>
      <c r="HUZ58" s="559"/>
      <c r="HVA58" s="559"/>
      <c r="HVB58" s="560"/>
      <c r="HVC58" s="560"/>
      <c r="HVD58" s="561"/>
      <c r="HVE58" s="560"/>
      <c r="HVF58" s="767"/>
      <c r="HVG58" s="767"/>
      <c r="HVH58" s="767"/>
      <c r="HVI58" s="767"/>
      <c r="HVJ58" s="767"/>
      <c r="HVK58" s="559"/>
      <c r="HVL58" s="559"/>
      <c r="HVM58" s="560"/>
      <c r="HVN58" s="559"/>
      <c r="HVO58" s="559"/>
      <c r="HVP58" s="559"/>
      <c r="HVQ58" s="560"/>
      <c r="HVR58" s="560"/>
      <c r="HVS58" s="561"/>
      <c r="HVT58" s="560"/>
      <c r="HVU58" s="767"/>
      <c r="HVV58" s="767"/>
      <c r="HVW58" s="767"/>
      <c r="HVX58" s="767"/>
      <c r="HVY58" s="767"/>
      <c r="HVZ58" s="559"/>
      <c r="HWA58" s="559"/>
      <c r="HWB58" s="560"/>
      <c r="HWC58" s="559"/>
      <c r="HWD58" s="559"/>
      <c r="HWE58" s="559"/>
      <c r="HWF58" s="560"/>
      <c r="HWG58" s="560"/>
      <c r="HWH58" s="561"/>
      <c r="HWI58" s="560"/>
      <c r="HWJ58" s="767"/>
      <c r="HWK58" s="767"/>
      <c r="HWL58" s="767"/>
      <c r="HWM58" s="767"/>
      <c r="HWN58" s="767"/>
      <c r="HWO58" s="559"/>
      <c r="HWP58" s="559"/>
      <c r="HWQ58" s="560"/>
      <c r="HWR58" s="559"/>
      <c r="HWS58" s="559"/>
      <c r="HWT58" s="559"/>
      <c r="HWU58" s="560"/>
      <c r="HWV58" s="560"/>
      <c r="HWW58" s="561"/>
      <c r="HWX58" s="560"/>
      <c r="HWY58" s="767"/>
      <c r="HWZ58" s="767"/>
      <c r="HXA58" s="767"/>
      <c r="HXB58" s="767"/>
      <c r="HXC58" s="767"/>
      <c r="HXD58" s="559"/>
      <c r="HXE58" s="559"/>
      <c r="HXF58" s="560"/>
      <c r="HXG58" s="559"/>
      <c r="HXH58" s="559"/>
      <c r="HXI58" s="559"/>
      <c r="HXJ58" s="560"/>
      <c r="HXK58" s="560"/>
      <c r="HXL58" s="561"/>
      <c r="HXM58" s="560"/>
      <c r="HXN58" s="767"/>
      <c r="HXO58" s="767"/>
      <c r="HXP58" s="767"/>
      <c r="HXQ58" s="767"/>
      <c r="HXR58" s="767"/>
      <c r="HXS58" s="559"/>
      <c r="HXT58" s="559"/>
      <c r="HXU58" s="560"/>
      <c r="HXV58" s="559"/>
      <c r="HXW58" s="559"/>
      <c r="HXX58" s="559"/>
      <c r="HXY58" s="560"/>
      <c r="HXZ58" s="560"/>
      <c r="HYA58" s="561"/>
      <c r="HYB58" s="560"/>
      <c r="HYC58" s="767"/>
      <c r="HYD58" s="767"/>
      <c r="HYE58" s="767"/>
      <c r="HYF58" s="767"/>
      <c r="HYG58" s="767"/>
      <c r="HYH58" s="559"/>
      <c r="HYI58" s="559"/>
      <c r="HYJ58" s="560"/>
      <c r="HYK58" s="559"/>
      <c r="HYL58" s="559"/>
      <c r="HYM58" s="559"/>
      <c r="HYN58" s="560"/>
      <c r="HYO58" s="560"/>
      <c r="HYP58" s="561"/>
      <c r="HYQ58" s="560"/>
      <c r="HYR58" s="767"/>
      <c r="HYS58" s="767"/>
      <c r="HYT58" s="767"/>
      <c r="HYU58" s="767"/>
      <c r="HYV58" s="767"/>
      <c r="HYW58" s="559"/>
      <c r="HYX58" s="559"/>
      <c r="HYY58" s="560"/>
      <c r="HYZ58" s="559"/>
      <c r="HZA58" s="559"/>
      <c r="HZB58" s="559"/>
      <c r="HZC58" s="560"/>
      <c r="HZD58" s="560"/>
      <c r="HZE58" s="561"/>
      <c r="HZF58" s="560"/>
      <c r="HZG58" s="767"/>
      <c r="HZH58" s="767"/>
      <c r="HZI58" s="767"/>
      <c r="HZJ58" s="767"/>
      <c r="HZK58" s="767"/>
      <c r="HZL58" s="559"/>
      <c r="HZM58" s="559"/>
      <c r="HZN58" s="560"/>
      <c r="HZO58" s="559"/>
      <c r="HZP58" s="559"/>
      <c r="HZQ58" s="559"/>
      <c r="HZR58" s="560"/>
      <c r="HZS58" s="560"/>
      <c r="HZT58" s="561"/>
      <c r="HZU58" s="560"/>
      <c r="HZV58" s="767"/>
      <c r="HZW58" s="767"/>
      <c r="HZX58" s="767"/>
      <c r="HZY58" s="767"/>
      <c r="HZZ58" s="767"/>
      <c r="IAA58" s="559"/>
      <c r="IAB58" s="559"/>
      <c r="IAC58" s="560"/>
      <c r="IAD58" s="559"/>
      <c r="IAE58" s="559"/>
      <c r="IAF58" s="559"/>
      <c r="IAG58" s="560"/>
      <c r="IAH58" s="560"/>
      <c r="IAI58" s="561"/>
      <c r="IAJ58" s="560"/>
      <c r="IAK58" s="767"/>
      <c r="IAL58" s="767"/>
      <c r="IAM58" s="767"/>
      <c r="IAN58" s="767"/>
      <c r="IAO58" s="767"/>
      <c r="IAP58" s="559"/>
      <c r="IAQ58" s="559"/>
      <c r="IAR58" s="560"/>
      <c r="IAS58" s="559"/>
      <c r="IAT58" s="559"/>
      <c r="IAU58" s="559"/>
      <c r="IAV58" s="560"/>
      <c r="IAW58" s="560"/>
      <c r="IAX58" s="561"/>
      <c r="IAY58" s="560"/>
      <c r="IAZ58" s="767"/>
      <c r="IBA58" s="767"/>
      <c r="IBB58" s="767"/>
      <c r="IBC58" s="767"/>
      <c r="IBD58" s="767"/>
      <c r="IBE58" s="559"/>
      <c r="IBF58" s="559"/>
      <c r="IBG58" s="560"/>
      <c r="IBH58" s="559"/>
      <c r="IBI58" s="559"/>
      <c r="IBJ58" s="559"/>
      <c r="IBK58" s="560"/>
      <c r="IBL58" s="560"/>
      <c r="IBM58" s="561"/>
      <c r="IBN58" s="560"/>
      <c r="IBO58" s="767"/>
      <c r="IBP58" s="767"/>
      <c r="IBQ58" s="767"/>
      <c r="IBR58" s="767"/>
      <c r="IBS58" s="767"/>
      <c r="IBT58" s="559"/>
      <c r="IBU58" s="559"/>
      <c r="IBV58" s="560"/>
      <c r="IBW58" s="559"/>
      <c r="IBX58" s="559"/>
      <c r="IBY58" s="559"/>
      <c r="IBZ58" s="560"/>
      <c r="ICA58" s="560"/>
      <c r="ICB58" s="561"/>
      <c r="ICC58" s="560"/>
      <c r="ICD58" s="767"/>
      <c r="ICE58" s="767"/>
      <c r="ICF58" s="767"/>
      <c r="ICG58" s="767"/>
      <c r="ICH58" s="767"/>
      <c r="ICI58" s="559"/>
      <c r="ICJ58" s="559"/>
      <c r="ICK58" s="560"/>
      <c r="ICL58" s="559"/>
      <c r="ICM58" s="559"/>
      <c r="ICN58" s="559"/>
      <c r="ICO58" s="560"/>
      <c r="ICP58" s="560"/>
      <c r="ICQ58" s="561"/>
      <c r="ICR58" s="560"/>
      <c r="ICS58" s="767"/>
      <c r="ICT58" s="767"/>
      <c r="ICU58" s="767"/>
      <c r="ICV58" s="767"/>
      <c r="ICW58" s="767"/>
      <c r="ICX58" s="559"/>
      <c r="ICY58" s="559"/>
      <c r="ICZ58" s="560"/>
      <c r="IDA58" s="559"/>
      <c r="IDB58" s="559"/>
      <c r="IDC58" s="559"/>
      <c r="IDD58" s="560"/>
      <c r="IDE58" s="560"/>
      <c r="IDF58" s="561"/>
      <c r="IDG58" s="560"/>
      <c r="IDH58" s="767"/>
      <c r="IDI58" s="767"/>
      <c r="IDJ58" s="767"/>
      <c r="IDK58" s="767"/>
      <c r="IDL58" s="767"/>
      <c r="IDM58" s="559"/>
      <c r="IDN58" s="559"/>
      <c r="IDO58" s="560"/>
      <c r="IDP58" s="559"/>
      <c r="IDQ58" s="559"/>
      <c r="IDR58" s="559"/>
      <c r="IDS58" s="560"/>
      <c r="IDT58" s="560"/>
      <c r="IDU58" s="561"/>
      <c r="IDV58" s="560"/>
      <c r="IDW58" s="767"/>
      <c r="IDX58" s="767"/>
      <c r="IDY58" s="767"/>
      <c r="IDZ58" s="767"/>
      <c r="IEA58" s="767"/>
      <c r="IEB58" s="559"/>
      <c r="IEC58" s="559"/>
      <c r="IED58" s="560"/>
      <c r="IEE58" s="559"/>
      <c r="IEF58" s="559"/>
      <c r="IEG58" s="559"/>
      <c r="IEH58" s="560"/>
      <c r="IEI58" s="560"/>
      <c r="IEJ58" s="561"/>
      <c r="IEK58" s="560"/>
      <c r="IEL58" s="767"/>
      <c r="IEM58" s="767"/>
      <c r="IEN58" s="767"/>
      <c r="IEO58" s="767"/>
      <c r="IEP58" s="767"/>
      <c r="IEQ58" s="559"/>
      <c r="IER58" s="559"/>
      <c r="IES58" s="560"/>
      <c r="IET58" s="559"/>
      <c r="IEU58" s="559"/>
      <c r="IEV58" s="559"/>
      <c r="IEW58" s="560"/>
      <c r="IEX58" s="560"/>
      <c r="IEY58" s="561"/>
      <c r="IEZ58" s="560"/>
      <c r="IFA58" s="767"/>
      <c r="IFB58" s="767"/>
      <c r="IFC58" s="767"/>
      <c r="IFD58" s="767"/>
      <c r="IFE58" s="767"/>
      <c r="IFF58" s="559"/>
      <c r="IFG58" s="559"/>
      <c r="IFH58" s="560"/>
      <c r="IFI58" s="559"/>
      <c r="IFJ58" s="559"/>
      <c r="IFK58" s="559"/>
      <c r="IFL58" s="560"/>
      <c r="IFM58" s="560"/>
      <c r="IFN58" s="561"/>
      <c r="IFO58" s="560"/>
      <c r="IFP58" s="767"/>
      <c r="IFQ58" s="767"/>
      <c r="IFR58" s="767"/>
      <c r="IFS58" s="767"/>
      <c r="IFT58" s="767"/>
      <c r="IFU58" s="559"/>
      <c r="IFV58" s="559"/>
      <c r="IFW58" s="560"/>
      <c r="IFX58" s="559"/>
      <c r="IFY58" s="559"/>
      <c r="IFZ58" s="559"/>
      <c r="IGA58" s="560"/>
      <c r="IGB58" s="560"/>
      <c r="IGC58" s="561"/>
      <c r="IGD58" s="560"/>
      <c r="IGE58" s="767"/>
      <c r="IGF58" s="767"/>
      <c r="IGG58" s="767"/>
      <c r="IGH58" s="767"/>
      <c r="IGI58" s="767"/>
      <c r="IGJ58" s="559"/>
      <c r="IGK58" s="559"/>
      <c r="IGL58" s="560"/>
      <c r="IGM58" s="559"/>
      <c r="IGN58" s="559"/>
      <c r="IGO58" s="559"/>
      <c r="IGP58" s="560"/>
      <c r="IGQ58" s="560"/>
      <c r="IGR58" s="561"/>
      <c r="IGS58" s="560"/>
      <c r="IGT58" s="767"/>
      <c r="IGU58" s="767"/>
      <c r="IGV58" s="767"/>
      <c r="IGW58" s="767"/>
      <c r="IGX58" s="767"/>
      <c r="IGY58" s="559"/>
      <c r="IGZ58" s="559"/>
      <c r="IHA58" s="560"/>
      <c r="IHB58" s="559"/>
      <c r="IHC58" s="559"/>
      <c r="IHD58" s="559"/>
      <c r="IHE58" s="560"/>
      <c r="IHF58" s="560"/>
      <c r="IHG58" s="561"/>
      <c r="IHH58" s="560"/>
      <c r="IHI58" s="767"/>
      <c r="IHJ58" s="767"/>
      <c r="IHK58" s="767"/>
      <c r="IHL58" s="767"/>
      <c r="IHM58" s="767"/>
      <c r="IHN58" s="559"/>
      <c r="IHO58" s="559"/>
      <c r="IHP58" s="560"/>
      <c r="IHQ58" s="559"/>
      <c r="IHR58" s="559"/>
      <c r="IHS58" s="559"/>
      <c r="IHT58" s="560"/>
      <c r="IHU58" s="560"/>
      <c r="IHV58" s="561"/>
      <c r="IHW58" s="560"/>
      <c r="IHX58" s="767"/>
      <c r="IHY58" s="767"/>
      <c r="IHZ58" s="767"/>
      <c r="IIA58" s="767"/>
      <c r="IIB58" s="767"/>
      <c r="IIC58" s="559"/>
      <c r="IID58" s="559"/>
      <c r="IIE58" s="560"/>
      <c r="IIF58" s="559"/>
      <c r="IIG58" s="559"/>
      <c r="IIH58" s="559"/>
      <c r="III58" s="560"/>
      <c r="IIJ58" s="560"/>
      <c r="IIK58" s="561"/>
      <c r="IIL58" s="560"/>
      <c r="IIM58" s="767"/>
      <c r="IIN58" s="767"/>
      <c r="IIO58" s="767"/>
      <c r="IIP58" s="767"/>
      <c r="IIQ58" s="767"/>
      <c r="IIR58" s="559"/>
      <c r="IIS58" s="559"/>
      <c r="IIT58" s="560"/>
      <c r="IIU58" s="559"/>
      <c r="IIV58" s="559"/>
      <c r="IIW58" s="559"/>
      <c r="IIX58" s="560"/>
      <c r="IIY58" s="560"/>
      <c r="IIZ58" s="561"/>
      <c r="IJA58" s="560"/>
      <c r="IJB58" s="767"/>
      <c r="IJC58" s="767"/>
      <c r="IJD58" s="767"/>
      <c r="IJE58" s="767"/>
      <c r="IJF58" s="767"/>
      <c r="IJG58" s="559"/>
      <c r="IJH58" s="559"/>
      <c r="IJI58" s="560"/>
      <c r="IJJ58" s="559"/>
      <c r="IJK58" s="559"/>
      <c r="IJL58" s="559"/>
      <c r="IJM58" s="560"/>
      <c r="IJN58" s="560"/>
      <c r="IJO58" s="561"/>
      <c r="IJP58" s="560"/>
      <c r="IJQ58" s="767"/>
      <c r="IJR58" s="767"/>
      <c r="IJS58" s="767"/>
      <c r="IJT58" s="767"/>
      <c r="IJU58" s="767"/>
      <c r="IJV58" s="559"/>
      <c r="IJW58" s="559"/>
      <c r="IJX58" s="560"/>
      <c r="IJY58" s="559"/>
      <c r="IJZ58" s="559"/>
      <c r="IKA58" s="559"/>
      <c r="IKB58" s="560"/>
      <c r="IKC58" s="560"/>
      <c r="IKD58" s="561"/>
      <c r="IKE58" s="560"/>
      <c r="IKF58" s="767"/>
      <c r="IKG58" s="767"/>
      <c r="IKH58" s="767"/>
      <c r="IKI58" s="767"/>
      <c r="IKJ58" s="767"/>
      <c r="IKK58" s="559"/>
      <c r="IKL58" s="559"/>
      <c r="IKM58" s="560"/>
      <c r="IKN58" s="559"/>
      <c r="IKO58" s="559"/>
      <c r="IKP58" s="559"/>
      <c r="IKQ58" s="560"/>
      <c r="IKR58" s="560"/>
      <c r="IKS58" s="561"/>
      <c r="IKT58" s="560"/>
      <c r="IKU58" s="767"/>
      <c r="IKV58" s="767"/>
      <c r="IKW58" s="767"/>
      <c r="IKX58" s="767"/>
      <c r="IKY58" s="767"/>
      <c r="IKZ58" s="559"/>
      <c r="ILA58" s="559"/>
      <c r="ILB58" s="560"/>
      <c r="ILC58" s="559"/>
      <c r="ILD58" s="559"/>
      <c r="ILE58" s="559"/>
      <c r="ILF58" s="560"/>
      <c r="ILG58" s="560"/>
      <c r="ILH58" s="561"/>
      <c r="ILI58" s="560"/>
      <c r="ILJ58" s="767"/>
      <c r="ILK58" s="767"/>
      <c r="ILL58" s="767"/>
      <c r="ILM58" s="767"/>
      <c r="ILN58" s="767"/>
      <c r="ILO58" s="559"/>
      <c r="ILP58" s="559"/>
      <c r="ILQ58" s="560"/>
      <c r="ILR58" s="559"/>
      <c r="ILS58" s="559"/>
      <c r="ILT58" s="559"/>
      <c r="ILU58" s="560"/>
      <c r="ILV58" s="560"/>
      <c r="ILW58" s="561"/>
      <c r="ILX58" s="560"/>
      <c r="ILY58" s="767"/>
      <c r="ILZ58" s="767"/>
      <c r="IMA58" s="767"/>
      <c r="IMB58" s="767"/>
      <c r="IMC58" s="767"/>
      <c r="IMD58" s="559"/>
      <c r="IME58" s="559"/>
      <c r="IMF58" s="560"/>
      <c r="IMG58" s="559"/>
      <c r="IMH58" s="559"/>
      <c r="IMI58" s="559"/>
      <c r="IMJ58" s="560"/>
      <c r="IMK58" s="560"/>
      <c r="IML58" s="561"/>
      <c r="IMM58" s="560"/>
      <c r="IMN58" s="767"/>
      <c r="IMO58" s="767"/>
      <c r="IMP58" s="767"/>
      <c r="IMQ58" s="767"/>
      <c r="IMR58" s="767"/>
      <c r="IMS58" s="559"/>
      <c r="IMT58" s="559"/>
      <c r="IMU58" s="560"/>
      <c r="IMV58" s="559"/>
      <c r="IMW58" s="559"/>
      <c r="IMX58" s="559"/>
      <c r="IMY58" s="560"/>
      <c r="IMZ58" s="560"/>
      <c r="INA58" s="561"/>
      <c r="INB58" s="560"/>
      <c r="INC58" s="767"/>
      <c r="IND58" s="767"/>
      <c r="INE58" s="767"/>
      <c r="INF58" s="767"/>
      <c r="ING58" s="767"/>
      <c r="INH58" s="559"/>
      <c r="INI58" s="559"/>
      <c r="INJ58" s="560"/>
      <c r="INK58" s="559"/>
      <c r="INL58" s="559"/>
      <c r="INM58" s="559"/>
      <c r="INN58" s="560"/>
      <c r="INO58" s="560"/>
      <c r="INP58" s="561"/>
      <c r="INQ58" s="560"/>
      <c r="INR58" s="767"/>
      <c r="INS58" s="767"/>
      <c r="INT58" s="767"/>
      <c r="INU58" s="767"/>
      <c r="INV58" s="767"/>
      <c r="INW58" s="559"/>
      <c r="INX58" s="559"/>
      <c r="INY58" s="560"/>
      <c r="INZ58" s="559"/>
      <c r="IOA58" s="559"/>
      <c r="IOB58" s="559"/>
      <c r="IOC58" s="560"/>
      <c r="IOD58" s="560"/>
      <c r="IOE58" s="561"/>
      <c r="IOF58" s="560"/>
      <c r="IOG58" s="767"/>
      <c r="IOH58" s="767"/>
      <c r="IOI58" s="767"/>
      <c r="IOJ58" s="767"/>
      <c r="IOK58" s="767"/>
      <c r="IOL58" s="559"/>
      <c r="IOM58" s="559"/>
      <c r="ION58" s="560"/>
      <c r="IOO58" s="559"/>
      <c r="IOP58" s="559"/>
      <c r="IOQ58" s="559"/>
      <c r="IOR58" s="560"/>
      <c r="IOS58" s="560"/>
      <c r="IOT58" s="561"/>
      <c r="IOU58" s="560"/>
      <c r="IOV58" s="767"/>
      <c r="IOW58" s="767"/>
      <c r="IOX58" s="767"/>
      <c r="IOY58" s="767"/>
      <c r="IOZ58" s="767"/>
      <c r="IPA58" s="559"/>
      <c r="IPB58" s="559"/>
      <c r="IPC58" s="560"/>
      <c r="IPD58" s="559"/>
      <c r="IPE58" s="559"/>
      <c r="IPF58" s="559"/>
      <c r="IPG58" s="560"/>
      <c r="IPH58" s="560"/>
      <c r="IPI58" s="561"/>
      <c r="IPJ58" s="560"/>
      <c r="IPK58" s="767"/>
      <c r="IPL58" s="767"/>
      <c r="IPM58" s="767"/>
      <c r="IPN58" s="767"/>
      <c r="IPO58" s="767"/>
      <c r="IPP58" s="559"/>
      <c r="IPQ58" s="559"/>
      <c r="IPR58" s="560"/>
      <c r="IPS58" s="559"/>
      <c r="IPT58" s="559"/>
      <c r="IPU58" s="559"/>
      <c r="IPV58" s="560"/>
      <c r="IPW58" s="560"/>
      <c r="IPX58" s="561"/>
      <c r="IPY58" s="560"/>
      <c r="IPZ58" s="767"/>
      <c r="IQA58" s="767"/>
      <c r="IQB58" s="767"/>
      <c r="IQC58" s="767"/>
      <c r="IQD58" s="767"/>
      <c r="IQE58" s="559"/>
      <c r="IQF58" s="559"/>
      <c r="IQG58" s="560"/>
      <c r="IQH58" s="559"/>
      <c r="IQI58" s="559"/>
      <c r="IQJ58" s="559"/>
      <c r="IQK58" s="560"/>
      <c r="IQL58" s="560"/>
      <c r="IQM58" s="561"/>
      <c r="IQN58" s="560"/>
      <c r="IQO58" s="767"/>
      <c r="IQP58" s="767"/>
      <c r="IQQ58" s="767"/>
      <c r="IQR58" s="767"/>
      <c r="IQS58" s="767"/>
      <c r="IQT58" s="559"/>
      <c r="IQU58" s="559"/>
      <c r="IQV58" s="560"/>
      <c r="IQW58" s="559"/>
      <c r="IQX58" s="559"/>
      <c r="IQY58" s="559"/>
      <c r="IQZ58" s="560"/>
      <c r="IRA58" s="560"/>
      <c r="IRB58" s="561"/>
      <c r="IRC58" s="560"/>
      <c r="IRD58" s="767"/>
      <c r="IRE58" s="767"/>
      <c r="IRF58" s="767"/>
      <c r="IRG58" s="767"/>
      <c r="IRH58" s="767"/>
      <c r="IRI58" s="559"/>
      <c r="IRJ58" s="559"/>
      <c r="IRK58" s="560"/>
      <c r="IRL58" s="559"/>
      <c r="IRM58" s="559"/>
      <c r="IRN58" s="559"/>
      <c r="IRO58" s="560"/>
      <c r="IRP58" s="560"/>
      <c r="IRQ58" s="561"/>
      <c r="IRR58" s="560"/>
      <c r="IRS58" s="767"/>
      <c r="IRT58" s="767"/>
      <c r="IRU58" s="767"/>
      <c r="IRV58" s="767"/>
      <c r="IRW58" s="767"/>
      <c r="IRX58" s="559"/>
      <c r="IRY58" s="559"/>
      <c r="IRZ58" s="560"/>
      <c r="ISA58" s="559"/>
      <c r="ISB58" s="559"/>
      <c r="ISC58" s="559"/>
      <c r="ISD58" s="560"/>
      <c r="ISE58" s="560"/>
      <c r="ISF58" s="561"/>
      <c r="ISG58" s="560"/>
      <c r="ISH58" s="767"/>
      <c r="ISI58" s="767"/>
      <c r="ISJ58" s="767"/>
      <c r="ISK58" s="767"/>
      <c r="ISL58" s="767"/>
      <c r="ISM58" s="559"/>
      <c r="ISN58" s="559"/>
      <c r="ISO58" s="560"/>
      <c r="ISP58" s="559"/>
      <c r="ISQ58" s="559"/>
      <c r="ISR58" s="559"/>
      <c r="ISS58" s="560"/>
      <c r="IST58" s="560"/>
      <c r="ISU58" s="561"/>
      <c r="ISV58" s="560"/>
      <c r="ISW58" s="767"/>
      <c r="ISX58" s="767"/>
      <c r="ISY58" s="767"/>
      <c r="ISZ58" s="767"/>
      <c r="ITA58" s="767"/>
      <c r="ITB58" s="559"/>
      <c r="ITC58" s="559"/>
      <c r="ITD58" s="560"/>
      <c r="ITE58" s="559"/>
      <c r="ITF58" s="559"/>
      <c r="ITG58" s="559"/>
      <c r="ITH58" s="560"/>
      <c r="ITI58" s="560"/>
      <c r="ITJ58" s="561"/>
      <c r="ITK58" s="560"/>
      <c r="ITL58" s="767"/>
      <c r="ITM58" s="767"/>
      <c r="ITN58" s="767"/>
      <c r="ITO58" s="767"/>
      <c r="ITP58" s="767"/>
      <c r="ITQ58" s="559"/>
      <c r="ITR58" s="559"/>
      <c r="ITS58" s="560"/>
      <c r="ITT58" s="559"/>
      <c r="ITU58" s="559"/>
      <c r="ITV58" s="559"/>
      <c r="ITW58" s="560"/>
      <c r="ITX58" s="560"/>
      <c r="ITY58" s="561"/>
      <c r="ITZ58" s="560"/>
      <c r="IUA58" s="767"/>
      <c r="IUB58" s="767"/>
      <c r="IUC58" s="767"/>
      <c r="IUD58" s="767"/>
      <c r="IUE58" s="767"/>
      <c r="IUF58" s="559"/>
      <c r="IUG58" s="559"/>
      <c r="IUH58" s="560"/>
      <c r="IUI58" s="559"/>
      <c r="IUJ58" s="559"/>
      <c r="IUK58" s="559"/>
      <c r="IUL58" s="560"/>
      <c r="IUM58" s="560"/>
      <c r="IUN58" s="561"/>
      <c r="IUO58" s="560"/>
      <c r="IUP58" s="767"/>
      <c r="IUQ58" s="767"/>
      <c r="IUR58" s="767"/>
      <c r="IUS58" s="767"/>
      <c r="IUT58" s="767"/>
      <c r="IUU58" s="559"/>
      <c r="IUV58" s="559"/>
      <c r="IUW58" s="560"/>
      <c r="IUX58" s="559"/>
      <c r="IUY58" s="559"/>
      <c r="IUZ58" s="559"/>
      <c r="IVA58" s="560"/>
      <c r="IVB58" s="560"/>
      <c r="IVC58" s="561"/>
      <c r="IVD58" s="560"/>
      <c r="IVE58" s="767"/>
      <c r="IVF58" s="767"/>
      <c r="IVG58" s="767"/>
      <c r="IVH58" s="767"/>
      <c r="IVI58" s="767"/>
      <c r="IVJ58" s="559"/>
      <c r="IVK58" s="559"/>
      <c r="IVL58" s="560"/>
      <c r="IVM58" s="559"/>
      <c r="IVN58" s="559"/>
      <c r="IVO58" s="559"/>
      <c r="IVP58" s="560"/>
      <c r="IVQ58" s="560"/>
      <c r="IVR58" s="561"/>
      <c r="IVS58" s="560"/>
      <c r="IVT58" s="767"/>
      <c r="IVU58" s="767"/>
      <c r="IVV58" s="767"/>
      <c r="IVW58" s="767"/>
      <c r="IVX58" s="767"/>
      <c r="IVY58" s="559"/>
      <c r="IVZ58" s="559"/>
      <c r="IWA58" s="560"/>
      <c r="IWB58" s="559"/>
      <c r="IWC58" s="559"/>
      <c r="IWD58" s="559"/>
      <c r="IWE58" s="560"/>
      <c r="IWF58" s="560"/>
      <c r="IWG58" s="561"/>
      <c r="IWH58" s="560"/>
      <c r="IWI58" s="767"/>
      <c r="IWJ58" s="767"/>
      <c r="IWK58" s="767"/>
      <c r="IWL58" s="767"/>
      <c r="IWM58" s="767"/>
      <c r="IWN58" s="559"/>
      <c r="IWO58" s="559"/>
      <c r="IWP58" s="560"/>
      <c r="IWQ58" s="559"/>
      <c r="IWR58" s="559"/>
      <c r="IWS58" s="559"/>
      <c r="IWT58" s="560"/>
      <c r="IWU58" s="560"/>
      <c r="IWV58" s="561"/>
      <c r="IWW58" s="560"/>
      <c r="IWX58" s="767"/>
      <c r="IWY58" s="767"/>
      <c r="IWZ58" s="767"/>
      <c r="IXA58" s="767"/>
      <c r="IXB58" s="767"/>
      <c r="IXC58" s="559"/>
      <c r="IXD58" s="559"/>
      <c r="IXE58" s="560"/>
      <c r="IXF58" s="559"/>
      <c r="IXG58" s="559"/>
      <c r="IXH58" s="559"/>
      <c r="IXI58" s="560"/>
      <c r="IXJ58" s="560"/>
      <c r="IXK58" s="561"/>
      <c r="IXL58" s="560"/>
      <c r="IXM58" s="767"/>
      <c r="IXN58" s="767"/>
      <c r="IXO58" s="767"/>
      <c r="IXP58" s="767"/>
      <c r="IXQ58" s="767"/>
      <c r="IXR58" s="559"/>
      <c r="IXS58" s="559"/>
      <c r="IXT58" s="560"/>
      <c r="IXU58" s="559"/>
      <c r="IXV58" s="559"/>
      <c r="IXW58" s="559"/>
      <c r="IXX58" s="560"/>
      <c r="IXY58" s="560"/>
      <c r="IXZ58" s="561"/>
      <c r="IYA58" s="560"/>
      <c r="IYB58" s="767"/>
      <c r="IYC58" s="767"/>
      <c r="IYD58" s="767"/>
      <c r="IYE58" s="767"/>
      <c r="IYF58" s="767"/>
      <c r="IYG58" s="559"/>
      <c r="IYH58" s="559"/>
      <c r="IYI58" s="560"/>
      <c r="IYJ58" s="559"/>
      <c r="IYK58" s="559"/>
      <c r="IYL58" s="559"/>
      <c r="IYM58" s="560"/>
      <c r="IYN58" s="560"/>
      <c r="IYO58" s="561"/>
      <c r="IYP58" s="560"/>
      <c r="IYQ58" s="767"/>
      <c r="IYR58" s="767"/>
      <c r="IYS58" s="767"/>
      <c r="IYT58" s="767"/>
      <c r="IYU58" s="767"/>
      <c r="IYV58" s="559"/>
      <c r="IYW58" s="559"/>
      <c r="IYX58" s="560"/>
      <c r="IYY58" s="559"/>
      <c r="IYZ58" s="559"/>
      <c r="IZA58" s="559"/>
      <c r="IZB58" s="560"/>
      <c r="IZC58" s="560"/>
      <c r="IZD58" s="561"/>
      <c r="IZE58" s="560"/>
      <c r="IZF58" s="767"/>
      <c r="IZG58" s="767"/>
      <c r="IZH58" s="767"/>
      <c r="IZI58" s="767"/>
      <c r="IZJ58" s="767"/>
      <c r="IZK58" s="559"/>
      <c r="IZL58" s="559"/>
      <c r="IZM58" s="560"/>
      <c r="IZN58" s="559"/>
      <c r="IZO58" s="559"/>
      <c r="IZP58" s="559"/>
      <c r="IZQ58" s="560"/>
      <c r="IZR58" s="560"/>
      <c r="IZS58" s="561"/>
      <c r="IZT58" s="560"/>
      <c r="IZU58" s="767"/>
      <c r="IZV58" s="767"/>
      <c r="IZW58" s="767"/>
      <c r="IZX58" s="767"/>
      <c r="IZY58" s="767"/>
      <c r="IZZ58" s="559"/>
      <c r="JAA58" s="559"/>
      <c r="JAB58" s="560"/>
      <c r="JAC58" s="559"/>
      <c r="JAD58" s="559"/>
      <c r="JAE58" s="559"/>
      <c r="JAF58" s="560"/>
      <c r="JAG58" s="560"/>
      <c r="JAH58" s="561"/>
      <c r="JAI58" s="560"/>
      <c r="JAJ58" s="767"/>
      <c r="JAK58" s="767"/>
      <c r="JAL58" s="767"/>
      <c r="JAM58" s="767"/>
      <c r="JAN58" s="767"/>
      <c r="JAO58" s="559"/>
      <c r="JAP58" s="559"/>
      <c r="JAQ58" s="560"/>
      <c r="JAR58" s="559"/>
      <c r="JAS58" s="559"/>
      <c r="JAT58" s="559"/>
      <c r="JAU58" s="560"/>
      <c r="JAV58" s="560"/>
      <c r="JAW58" s="561"/>
      <c r="JAX58" s="560"/>
      <c r="JAY58" s="767"/>
      <c r="JAZ58" s="767"/>
      <c r="JBA58" s="767"/>
      <c r="JBB58" s="767"/>
      <c r="JBC58" s="767"/>
      <c r="JBD58" s="559"/>
      <c r="JBE58" s="559"/>
      <c r="JBF58" s="560"/>
      <c r="JBG58" s="559"/>
      <c r="JBH58" s="559"/>
      <c r="JBI58" s="559"/>
      <c r="JBJ58" s="560"/>
      <c r="JBK58" s="560"/>
      <c r="JBL58" s="561"/>
      <c r="JBM58" s="560"/>
      <c r="JBN58" s="767"/>
      <c r="JBO58" s="767"/>
      <c r="JBP58" s="767"/>
      <c r="JBQ58" s="767"/>
      <c r="JBR58" s="767"/>
      <c r="JBS58" s="559"/>
      <c r="JBT58" s="559"/>
      <c r="JBU58" s="560"/>
      <c r="JBV58" s="559"/>
      <c r="JBW58" s="559"/>
      <c r="JBX58" s="559"/>
      <c r="JBY58" s="560"/>
      <c r="JBZ58" s="560"/>
      <c r="JCA58" s="561"/>
      <c r="JCB58" s="560"/>
      <c r="JCC58" s="767"/>
      <c r="JCD58" s="767"/>
      <c r="JCE58" s="767"/>
      <c r="JCF58" s="767"/>
      <c r="JCG58" s="767"/>
      <c r="JCH58" s="559"/>
      <c r="JCI58" s="559"/>
      <c r="JCJ58" s="560"/>
      <c r="JCK58" s="559"/>
      <c r="JCL58" s="559"/>
      <c r="JCM58" s="559"/>
      <c r="JCN58" s="560"/>
      <c r="JCO58" s="560"/>
      <c r="JCP58" s="561"/>
      <c r="JCQ58" s="560"/>
      <c r="JCR58" s="767"/>
      <c r="JCS58" s="767"/>
      <c r="JCT58" s="767"/>
      <c r="JCU58" s="767"/>
      <c r="JCV58" s="767"/>
      <c r="JCW58" s="559"/>
      <c r="JCX58" s="559"/>
      <c r="JCY58" s="560"/>
      <c r="JCZ58" s="559"/>
      <c r="JDA58" s="559"/>
      <c r="JDB58" s="559"/>
      <c r="JDC58" s="560"/>
      <c r="JDD58" s="560"/>
      <c r="JDE58" s="561"/>
      <c r="JDF58" s="560"/>
      <c r="JDG58" s="767"/>
      <c r="JDH58" s="767"/>
      <c r="JDI58" s="767"/>
      <c r="JDJ58" s="767"/>
      <c r="JDK58" s="767"/>
      <c r="JDL58" s="559"/>
      <c r="JDM58" s="559"/>
      <c r="JDN58" s="560"/>
      <c r="JDO58" s="559"/>
      <c r="JDP58" s="559"/>
      <c r="JDQ58" s="559"/>
      <c r="JDR58" s="560"/>
      <c r="JDS58" s="560"/>
      <c r="JDT58" s="561"/>
      <c r="JDU58" s="560"/>
      <c r="JDV58" s="767"/>
      <c r="JDW58" s="767"/>
      <c r="JDX58" s="767"/>
      <c r="JDY58" s="767"/>
      <c r="JDZ58" s="767"/>
      <c r="JEA58" s="559"/>
      <c r="JEB58" s="559"/>
      <c r="JEC58" s="560"/>
      <c r="JED58" s="559"/>
      <c r="JEE58" s="559"/>
      <c r="JEF58" s="559"/>
      <c r="JEG58" s="560"/>
      <c r="JEH58" s="560"/>
      <c r="JEI58" s="561"/>
      <c r="JEJ58" s="560"/>
      <c r="JEK58" s="767"/>
      <c r="JEL58" s="767"/>
      <c r="JEM58" s="767"/>
      <c r="JEN58" s="767"/>
      <c r="JEO58" s="767"/>
      <c r="JEP58" s="559"/>
      <c r="JEQ58" s="559"/>
      <c r="JER58" s="560"/>
      <c r="JES58" s="559"/>
      <c r="JET58" s="559"/>
      <c r="JEU58" s="559"/>
      <c r="JEV58" s="560"/>
      <c r="JEW58" s="560"/>
      <c r="JEX58" s="561"/>
      <c r="JEY58" s="560"/>
      <c r="JEZ58" s="767"/>
      <c r="JFA58" s="767"/>
      <c r="JFB58" s="767"/>
      <c r="JFC58" s="767"/>
      <c r="JFD58" s="767"/>
      <c r="JFE58" s="559"/>
      <c r="JFF58" s="559"/>
      <c r="JFG58" s="560"/>
      <c r="JFH58" s="559"/>
      <c r="JFI58" s="559"/>
      <c r="JFJ58" s="559"/>
      <c r="JFK58" s="560"/>
      <c r="JFL58" s="560"/>
      <c r="JFM58" s="561"/>
      <c r="JFN58" s="560"/>
      <c r="JFO58" s="767"/>
      <c r="JFP58" s="767"/>
      <c r="JFQ58" s="767"/>
      <c r="JFR58" s="767"/>
      <c r="JFS58" s="767"/>
      <c r="JFT58" s="559"/>
      <c r="JFU58" s="559"/>
      <c r="JFV58" s="560"/>
      <c r="JFW58" s="559"/>
      <c r="JFX58" s="559"/>
      <c r="JFY58" s="559"/>
      <c r="JFZ58" s="560"/>
      <c r="JGA58" s="560"/>
      <c r="JGB58" s="561"/>
      <c r="JGC58" s="560"/>
      <c r="JGD58" s="767"/>
      <c r="JGE58" s="767"/>
      <c r="JGF58" s="767"/>
      <c r="JGG58" s="767"/>
      <c r="JGH58" s="767"/>
      <c r="JGI58" s="559"/>
      <c r="JGJ58" s="559"/>
      <c r="JGK58" s="560"/>
      <c r="JGL58" s="559"/>
      <c r="JGM58" s="559"/>
      <c r="JGN58" s="559"/>
      <c r="JGO58" s="560"/>
      <c r="JGP58" s="560"/>
      <c r="JGQ58" s="561"/>
      <c r="JGR58" s="560"/>
      <c r="JGS58" s="767"/>
      <c r="JGT58" s="767"/>
      <c r="JGU58" s="767"/>
      <c r="JGV58" s="767"/>
      <c r="JGW58" s="767"/>
      <c r="JGX58" s="559"/>
      <c r="JGY58" s="559"/>
      <c r="JGZ58" s="560"/>
      <c r="JHA58" s="559"/>
      <c r="JHB58" s="559"/>
      <c r="JHC58" s="559"/>
      <c r="JHD58" s="560"/>
      <c r="JHE58" s="560"/>
      <c r="JHF58" s="561"/>
      <c r="JHG58" s="560"/>
      <c r="JHH58" s="767"/>
      <c r="JHI58" s="767"/>
      <c r="JHJ58" s="767"/>
      <c r="JHK58" s="767"/>
      <c r="JHL58" s="767"/>
      <c r="JHM58" s="559"/>
      <c r="JHN58" s="559"/>
      <c r="JHO58" s="560"/>
      <c r="JHP58" s="559"/>
      <c r="JHQ58" s="559"/>
      <c r="JHR58" s="559"/>
      <c r="JHS58" s="560"/>
      <c r="JHT58" s="560"/>
      <c r="JHU58" s="561"/>
      <c r="JHV58" s="560"/>
      <c r="JHW58" s="767"/>
      <c r="JHX58" s="767"/>
      <c r="JHY58" s="767"/>
      <c r="JHZ58" s="767"/>
      <c r="JIA58" s="767"/>
      <c r="JIB58" s="559"/>
      <c r="JIC58" s="559"/>
      <c r="JID58" s="560"/>
      <c r="JIE58" s="559"/>
      <c r="JIF58" s="559"/>
      <c r="JIG58" s="559"/>
      <c r="JIH58" s="560"/>
      <c r="JII58" s="560"/>
      <c r="JIJ58" s="561"/>
      <c r="JIK58" s="560"/>
      <c r="JIL58" s="767"/>
      <c r="JIM58" s="767"/>
      <c r="JIN58" s="767"/>
      <c r="JIO58" s="767"/>
      <c r="JIP58" s="767"/>
      <c r="JIQ58" s="559"/>
      <c r="JIR58" s="559"/>
      <c r="JIS58" s="560"/>
      <c r="JIT58" s="559"/>
      <c r="JIU58" s="559"/>
      <c r="JIV58" s="559"/>
      <c r="JIW58" s="560"/>
      <c r="JIX58" s="560"/>
      <c r="JIY58" s="561"/>
      <c r="JIZ58" s="560"/>
      <c r="JJA58" s="767"/>
      <c r="JJB58" s="767"/>
      <c r="JJC58" s="767"/>
      <c r="JJD58" s="767"/>
      <c r="JJE58" s="767"/>
      <c r="JJF58" s="559"/>
      <c r="JJG58" s="559"/>
      <c r="JJH58" s="560"/>
      <c r="JJI58" s="559"/>
      <c r="JJJ58" s="559"/>
      <c r="JJK58" s="559"/>
      <c r="JJL58" s="560"/>
      <c r="JJM58" s="560"/>
      <c r="JJN58" s="561"/>
      <c r="JJO58" s="560"/>
      <c r="JJP58" s="767"/>
      <c r="JJQ58" s="767"/>
      <c r="JJR58" s="767"/>
      <c r="JJS58" s="767"/>
      <c r="JJT58" s="767"/>
      <c r="JJU58" s="559"/>
      <c r="JJV58" s="559"/>
      <c r="JJW58" s="560"/>
      <c r="JJX58" s="559"/>
      <c r="JJY58" s="559"/>
      <c r="JJZ58" s="559"/>
      <c r="JKA58" s="560"/>
      <c r="JKB58" s="560"/>
      <c r="JKC58" s="561"/>
      <c r="JKD58" s="560"/>
      <c r="JKE58" s="767"/>
      <c r="JKF58" s="767"/>
      <c r="JKG58" s="767"/>
      <c r="JKH58" s="767"/>
      <c r="JKI58" s="767"/>
      <c r="JKJ58" s="559"/>
      <c r="JKK58" s="559"/>
      <c r="JKL58" s="560"/>
      <c r="JKM58" s="559"/>
      <c r="JKN58" s="559"/>
      <c r="JKO58" s="559"/>
      <c r="JKP58" s="560"/>
      <c r="JKQ58" s="560"/>
      <c r="JKR58" s="561"/>
      <c r="JKS58" s="560"/>
      <c r="JKT58" s="767"/>
      <c r="JKU58" s="767"/>
      <c r="JKV58" s="767"/>
      <c r="JKW58" s="767"/>
      <c r="JKX58" s="767"/>
      <c r="JKY58" s="559"/>
      <c r="JKZ58" s="559"/>
      <c r="JLA58" s="560"/>
      <c r="JLB58" s="559"/>
      <c r="JLC58" s="559"/>
      <c r="JLD58" s="559"/>
      <c r="JLE58" s="560"/>
      <c r="JLF58" s="560"/>
      <c r="JLG58" s="561"/>
      <c r="JLH58" s="560"/>
      <c r="JLI58" s="767"/>
      <c r="JLJ58" s="767"/>
      <c r="JLK58" s="767"/>
      <c r="JLL58" s="767"/>
      <c r="JLM58" s="767"/>
      <c r="JLN58" s="559"/>
      <c r="JLO58" s="559"/>
      <c r="JLP58" s="560"/>
      <c r="JLQ58" s="559"/>
      <c r="JLR58" s="559"/>
      <c r="JLS58" s="559"/>
      <c r="JLT58" s="560"/>
      <c r="JLU58" s="560"/>
      <c r="JLV58" s="561"/>
      <c r="JLW58" s="560"/>
      <c r="JLX58" s="767"/>
      <c r="JLY58" s="767"/>
      <c r="JLZ58" s="767"/>
      <c r="JMA58" s="767"/>
      <c r="JMB58" s="767"/>
      <c r="JMC58" s="559"/>
      <c r="JMD58" s="559"/>
      <c r="JME58" s="560"/>
      <c r="JMF58" s="559"/>
      <c r="JMG58" s="559"/>
      <c r="JMH58" s="559"/>
      <c r="JMI58" s="560"/>
      <c r="JMJ58" s="560"/>
      <c r="JMK58" s="561"/>
      <c r="JML58" s="560"/>
      <c r="JMM58" s="767"/>
      <c r="JMN58" s="767"/>
      <c r="JMO58" s="767"/>
      <c r="JMP58" s="767"/>
      <c r="JMQ58" s="767"/>
      <c r="JMR58" s="559"/>
      <c r="JMS58" s="559"/>
      <c r="JMT58" s="560"/>
      <c r="JMU58" s="559"/>
      <c r="JMV58" s="559"/>
      <c r="JMW58" s="559"/>
      <c r="JMX58" s="560"/>
      <c r="JMY58" s="560"/>
      <c r="JMZ58" s="561"/>
      <c r="JNA58" s="560"/>
      <c r="JNB58" s="767"/>
      <c r="JNC58" s="767"/>
      <c r="JND58" s="767"/>
      <c r="JNE58" s="767"/>
      <c r="JNF58" s="767"/>
      <c r="JNG58" s="559"/>
      <c r="JNH58" s="559"/>
      <c r="JNI58" s="560"/>
      <c r="JNJ58" s="559"/>
      <c r="JNK58" s="559"/>
      <c r="JNL58" s="559"/>
      <c r="JNM58" s="560"/>
      <c r="JNN58" s="560"/>
      <c r="JNO58" s="561"/>
      <c r="JNP58" s="560"/>
      <c r="JNQ58" s="767"/>
      <c r="JNR58" s="767"/>
      <c r="JNS58" s="767"/>
      <c r="JNT58" s="767"/>
      <c r="JNU58" s="767"/>
      <c r="JNV58" s="559"/>
      <c r="JNW58" s="559"/>
      <c r="JNX58" s="560"/>
      <c r="JNY58" s="559"/>
      <c r="JNZ58" s="559"/>
      <c r="JOA58" s="559"/>
      <c r="JOB58" s="560"/>
      <c r="JOC58" s="560"/>
      <c r="JOD58" s="561"/>
      <c r="JOE58" s="560"/>
      <c r="JOF58" s="767"/>
      <c r="JOG58" s="767"/>
      <c r="JOH58" s="767"/>
      <c r="JOI58" s="767"/>
      <c r="JOJ58" s="767"/>
      <c r="JOK58" s="559"/>
      <c r="JOL58" s="559"/>
      <c r="JOM58" s="560"/>
      <c r="JON58" s="559"/>
      <c r="JOO58" s="559"/>
      <c r="JOP58" s="559"/>
      <c r="JOQ58" s="560"/>
      <c r="JOR58" s="560"/>
      <c r="JOS58" s="561"/>
      <c r="JOT58" s="560"/>
      <c r="JOU58" s="767"/>
      <c r="JOV58" s="767"/>
      <c r="JOW58" s="767"/>
      <c r="JOX58" s="767"/>
      <c r="JOY58" s="767"/>
      <c r="JOZ58" s="559"/>
      <c r="JPA58" s="559"/>
      <c r="JPB58" s="560"/>
      <c r="JPC58" s="559"/>
      <c r="JPD58" s="559"/>
      <c r="JPE58" s="559"/>
      <c r="JPF58" s="560"/>
      <c r="JPG58" s="560"/>
      <c r="JPH58" s="561"/>
      <c r="JPI58" s="560"/>
      <c r="JPJ58" s="767"/>
      <c r="JPK58" s="767"/>
      <c r="JPL58" s="767"/>
      <c r="JPM58" s="767"/>
      <c r="JPN58" s="767"/>
      <c r="JPO58" s="559"/>
      <c r="JPP58" s="559"/>
      <c r="JPQ58" s="560"/>
      <c r="JPR58" s="559"/>
      <c r="JPS58" s="559"/>
      <c r="JPT58" s="559"/>
      <c r="JPU58" s="560"/>
      <c r="JPV58" s="560"/>
      <c r="JPW58" s="561"/>
      <c r="JPX58" s="560"/>
      <c r="JPY58" s="767"/>
      <c r="JPZ58" s="767"/>
      <c r="JQA58" s="767"/>
      <c r="JQB58" s="767"/>
      <c r="JQC58" s="767"/>
      <c r="JQD58" s="559"/>
      <c r="JQE58" s="559"/>
      <c r="JQF58" s="560"/>
      <c r="JQG58" s="559"/>
      <c r="JQH58" s="559"/>
      <c r="JQI58" s="559"/>
      <c r="JQJ58" s="560"/>
      <c r="JQK58" s="560"/>
      <c r="JQL58" s="561"/>
      <c r="JQM58" s="560"/>
      <c r="JQN58" s="767"/>
      <c r="JQO58" s="767"/>
      <c r="JQP58" s="767"/>
      <c r="JQQ58" s="767"/>
      <c r="JQR58" s="767"/>
      <c r="JQS58" s="559"/>
      <c r="JQT58" s="559"/>
      <c r="JQU58" s="560"/>
      <c r="JQV58" s="559"/>
      <c r="JQW58" s="559"/>
      <c r="JQX58" s="559"/>
      <c r="JQY58" s="560"/>
      <c r="JQZ58" s="560"/>
      <c r="JRA58" s="561"/>
      <c r="JRB58" s="560"/>
      <c r="JRC58" s="767"/>
      <c r="JRD58" s="767"/>
      <c r="JRE58" s="767"/>
      <c r="JRF58" s="767"/>
      <c r="JRG58" s="767"/>
      <c r="JRH58" s="559"/>
      <c r="JRI58" s="559"/>
      <c r="JRJ58" s="560"/>
      <c r="JRK58" s="559"/>
      <c r="JRL58" s="559"/>
      <c r="JRM58" s="559"/>
      <c r="JRN58" s="560"/>
      <c r="JRO58" s="560"/>
      <c r="JRP58" s="561"/>
      <c r="JRQ58" s="560"/>
      <c r="JRR58" s="767"/>
      <c r="JRS58" s="767"/>
      <c r="JRT58" s="767"/>
      <c r="JRU58" s="767"/>
      <c r="JRV58" s="767"/>
      <c r="JRW58" s="559"/>
      <c r="JRX58" s="559"/>
      <c r="JRY58" s="560"/>
      <c r="JRZ58" s="559"/>
      <c r="JSA58" s="559"/>
      <c r="JSB58" s="559"/>
      <c r="JSC58" s="560"/>
      <c r="JSD58" s="560"/>
      <c r="JSE58" s="561"/>
      <c r="JSF58" s="560"/>
      <c r="JSG58" s="767"/>
      <c r="JSH58" s="767"/>
      <c r="JSI58" s="767"/>
      <c r="JSJ58" s="767"/>
      <c r="JSK58" s="767"/>
      <c r="JSL58" s="559"/>
      <c r="JSM58" s="559"/>
      <c r="JSN58" s="560"/>
      <c r="JSO58" s="559"/>
      <c r="JSP58" s="559"/>
      <c r="JSQ58" s="559"/>
      <c r="JSR58" s="560"/>
      <c r="JSS58" s="560"/>
      <c r="JST58" s="561"/>
      <c r="JSU58" s="560"/>
      <c r="JSV58" s="767"/>
      <c r="JSW58" s="767"/>
      <c r="JSX58" s="767"/>
      <c r="JSY58" s="767"/>
      <c r="JSZ58" s="767"/>
      <c r="JTA58" s="559"/>
      <c r="JTB58" s="559"/>
      <c r="JTC58" s="560"/>
      <c r="JTD58" s="559"/>
      <c r="JTE58" s="559"/>
      <c r="JTF58" s="559"/>
      <c r="JTG58" s="560"/>
      <c r="JTH58" s="560"/>
      <c r="JTI58" s="561"/>
      <c r="JTJ58" s="560"/>
      <c r="JTK58" s="767"/>
      <c r="JTL58" s="767"/>
      <c r="JTM58" s="767"/>
      <c r="JTN58" s="767"/>
      <c r="JTO58" s="767"/>
      <c r="JTP58" s="559"/>
      <c r="JTQ58" s="559"/>
      <c r="JTR58" s="560"/>
      <c r="JTS58" s="559"/>
      <c r="JTT58" s="559"/>
      <c r="JTU58" s="559"/>
      <c r="JTV58" s="560"/>
      <c r="JTW58" s="560"/>
      <c r="JTX58" s="561"/>
      <c r="JTY58" s="560"/>
      <c r="JTZ58" s="767"/>
      <c r="JUA58" s="767"/>
      <c r="JUB58" s="767"/>
      <c r="JUC58" s="767"/>
      <c r="JUD58" s="767"/>
      <c r="JUE58" s="559"/>
      <c r="JUF58" s="559"/>
      <c r="JUG58" s="560"/>
      <c r="JUH58" s="559"/>
      <c r="JUI58" s="559"/>
      <c r="JUJ58" s="559"/>
      <c r="JUK58" s="560"/>
      <c r="JUL58" s="560"/>
      <c r="JUM58" s="561"/>
      <c r="JUN58" s="560"/>
      <c r="JUO58" s="767"/>
      <c r="JUP58" s="767"/>
      <c r="JUQ58" s="767"/>
      <c r="JUR58" s="767"/>
      <c r="JUS58" s="767"/>
      <c r="JUT58" s="559"/>
      <c r="JUU58" s="559"/>
      <c r="JUV58" s="560"/>
      <c r="JUW58" s="559"/>
      <c r="JUX58" s="559"/>
      <c r="JUY58" s="559"/>
      <c r="JUZ58" s="560"/>
      <c r="JVA58" s="560"/>
      <c r="JVB58" s="561"/>
      <c r="JVC58" s="560"/>
      <c r="JVD58" s="767"/>
      <c r="JVE58" s="767"/>
      <c r="JVF58" s="767"/>
      <c r="JVG58" s="767"/>
      <c r="JVH58" s="767"/>
      <c r="JVI58" s="559"/>
      <c r="JVJ58" s="559"/>
      <c r="JVK58" s="560"/>
      <c r="JVL58" s="559"/>
      <c r="JVM58" s="559"/>
      <c r="JVN58" s="559"/>
      <c r="JVO58" s="560"/>
      <c r="JVP58" s="560"/>
      <c r="JVQ58" s="561"/>
      <c r="JVR58" s="560"/>
      <c r="JVS58" s="767"/>
      <c r="JVT58" s="767"/>
      <c r="JVU58" s="767"/>
      <c r="JVV58" s="767"/>
      <c r="JVW58" s="767"/>
      <c r="JVX58" s="559"/>
      <c r="JVY58" s="559"/>
      <c r="JVZ58" s="560"/>
      <c r="JWA58" s="559"/>
      <c r="JWB58" s="559"/>
      <c r="JWC58" s="559"/>
      <c r="JWD58" s="560"/>
      <c r="JWE58" s="560"/>
      <c r="JWF58" s="561"/>
      <c r="JWG58" s="560"/>
      <c r="JWH58" s="767"/>
      <c r="JWI58" s="767"/>
      <c r="JWJ58" s="767"/>
      <c r="JWK58" s="767"/>
      <c r="JWL58" s="767"/>
      <c r="JWM58" s="559"/>
      <c r="JWN58" s="559"/>
      <c r="JWO58" s="560"/>
      <c r="JWP58" s="559"/>
      <c r="JWQ58" s="559"/>
      <c r="JWR58" s="559"/>
      <c r="JWS58" s="560"/>
      <c r="JWT58" s="560"/>
      <c r="JWU58" s="561"/>
      <c r="JWV58" s="560"/>
      <c r="JWW58" s="767"/>
      <c r="JWX58" s="767"/>
      <c r="JWY58" s="767"/>
      <c r="JWZ58" s="767"/>
      <c r="JXA58" s="767"/>
      <c r="JXB58" s="559"/>
      <c r="JXC58" s="559"/>
      <c r="JXD58" s="560"/>
      <c r="JXE58" s="559"/>
      <c r="JXF58" s="559"/>
      <c r="JXG58" s="559"/>
      <c r="JXH58" s="560"/>
      <c r="JXI58" s="560"/>
      <c r="JXJ58" s="561"/>
      <c r="JXK58" s="560"/>
      <c r="JXL58" s="767"/>
      <c r="JXM58" s="767"/>
      <c r="JXN58" s="767"/>
      <c r="JXO58" s="767"/>
      <c r="JXP58" s="767"/>
      <c r="JXQ58" s="559"/>
      <c r="JXR58" s="559"/>
      <c r="JXS58" s="560"/>
      <c r="JXT58" s="559"/>
      <c r="JXU58" s="559"/>
      <c r="JXV58" s="559"/>
      <c r="JXW58" s="560"/>
      <c r="JXX58" s="560"/>
      <c r="JXY58" s="561"/>
      <c r="JXZ58" s="560"/>
      <c r="JYA58" s="767"/>
      <c r="JYB58" s="767"/>
      <c r="JYC58" s="767"/>
      <c r="JYD58" s="767"/>
      <c r="JYE58" s="767"/>
      <c r="JYF58" s="559"/>
      <c r="JYG58" s="559"/>
      <c r="JYH58" s="560"/>
      <c r="JYI58" s="559"/>
      <c r="JYJ58" s="559"/>
      <c r="JYK58" s="559"/>
      <c r="JYL58" s="560"/>
      <c r="JYM58" s="560"/>
      <c r="JYN58" s="561"/>
      <c r="JYO58" s="560"/>
      <c r="JYP58" s="767"/>
      <c r="JYQ58" s="767"/>
      <c r="JYR58" s="767"/>
      <c r="JYS58" s="767"/>
      <c r="JYT58" s="767"/>
      <c r="JYU58" s="559"/>
      <c r="JYV58" s="559"/>
      <c r="JYW58" s="560"/>
      <c r="JYX58" s="559"/>
      <c r="JYY58" s="559"/>
      <c r="JYZ58" s="559"/>
      <c r="JZA58" s="560"/>
      <c r="JZB58" s="560"/>
      <c r="JZC58" s="561"/>
      <c r="JZD58" s="560"/>
      <c r="JZE58" s="767"/>
      <c r="JZF58" s="767"/>
      <c r="JZG58" s="767"/>
      <c r="JZH58" s="767"/>
      <c r="JZI58" s="767"/>
      <c r="JZJ58" s="559"/>
      <c r="JZK58" s="559"/>
      <c r="JZL58" s="560"/>
      <c r="JZM58" s="559"/>
      <c r="JZN58" s="559"/>
      <c r="JZO58" s="559"/>
      <c r="JZP58" s="560"/>
      <c r="JZQ58" s="560"/>
      <c r="JZR58" s="561"/>
      <c r="JZS58" s="560"/>
      <c r="JZT58" s="767"/>
      <c r="JZU58" s="767"/>
      <c r="JZV58" s="767"/>
      <c r="JZW58" s="767"/>
      <c r="JZX58" s="767"/>
      <c r="JZY58" s="559"/>
      <c r="JZZ58" s="559"/>
      <c r="KAA58" s="560"/>
      <c r="KAB58" s="559"/>
      <c r="KAC58" s="559"/>
      <c r="KAD58" s="559"/>
      <c r="KAE58" s="560"/>
      <c r="KAF58" s="560"/>
      <c r="KAG58" s="561"/>
      <c r="KAH58" s="560"/>
      <c r="KAI58" s="767"/>
      <c r="KAJ58" s="767"/>
      <c r="KAK58" s="767"/>
      <c r="KAL58" s="767"/>
      <c r="KAM58" s="767"/>
      <c r="KAN58" s="559"/>
      <c r="KAO58" s="559"/>
      <c r="KAP58" s="560"/>
      <c r="KAQ58" s="559"/>
      <c r="KAR58" s="559"/>
      <c r="KAS58" s="559"/>
      <c r="KAT58" s="560"/>
      <c r="KAU58" s="560"/>
      <c r="KAV58" s="561"/>
      <c r="KAW58" s="560"/>
      <c r="KAX58" s="767"/>
      <c r="KAY58" s="767"/>
      <c r="KAZ58" s="767"/>
      <c r="KBA58" s="767"/>
      <c r="KBB58" s="767"/>
      <c r="KBC58" s="559"/>
      <c r="KBD58" s="559"/>
      <c r="KBE58" s="560"/>
      <c r="KBF58" s="559"/>
      <c r="KBG58" s="559"/>
      <c r="KBH58" s="559"/>
      <c r="KBI58" s="560"/>
      <c r="KBJ58" s="560"/>
      <c r="KBK58" s="561"/>
      <c r="KBL58" s="560"/>
      <c r="KBM58" s="767"/>
      <c r="KBN58" s="767"/>
      <c r="KBO58" s="767"/>
      <c r="KBP58" s="767"/>
      <c r="KBQ58" s="767"/>
      <c r="KBR58" s="559"/>
      <c r="KBS58" s="559"/>
      <c r="KBT58" s="560"/>
      <c r="KBU58" s="559"/>
      <c r="KBV58" s="559"/>
      <c r="KBW58" s="559"/>
      <c r="KBX58" s="560"/>
      <c r="KBY58" s="560"/>
      <c r="KBZ58" s="561"/>
      <c r="KCA58" s="560"/>
      <c r="KCB58" s="767"/>
      <c r="KCC58" s="767"/>
      <c r="KCD58" s="767"/>
      <c r="KCE58" s="767"/>
      <c r="KCF58" s="767"/>
      <c r="KCG58" s="559"/>
      <c r="KCH58" s="559"/>
      <c r="KCI58" s="560"/>
      <c r="KCJ58" s="559"/>
      <c r="KCK58" s="559"/>
      <c r="KCL58" s="559"/>
      <c r="KCM58" s="560"/>
      <c r="KCN58" s="560"/>
      <c r="KCO58" s="561"/>
      <c r="KCP58" s="560"/>
      <c r="KCQ58" s="767"/>
      <c r="KCR58" s="767"/>
      <c r="KCS58" s="767"/>
      <c r="KCT58" s="767"/>
      <c r="KCU58" s="767"/>
      <c r="KCV58" s="559"/>
      <c r="KCW58" s="559"/>
      <c r="KCX58" s="560"/>
      <c r="KCY58" s="559"/>
      <c r="KCZ58" s="559"/>
      <c r="KDA58" s="559"/>
      <c r="KDB58" s="560"/>
      <c r="KDC58" s="560"/>
      <c r="KDD58" s="561"/>
      <c r="KDE58" s="560"/>
      <c r="KDF58" s="767"/>
      <c r="KDG58" s="767"/>
      <c r="KDH58" s="767"/>
      <c r="KDI58" s="767"/>
      <c r="KDJ58" s="767"/>
      <c r="KDK58" s="559"/>
      <c r="KDL58" s="559"/>
      <c r="KDM58" s="560"/>
      <c r="KDN58" s="559"/>
      <c r="KDO58" s="559"/>
      <c r="KDP58" s="559"/>
      <c r="KDQ58" s="560"/>
      <c r="KDR58" s="560"/>
      <c r="KDS58" s="561"/>
      <c r="KDT58" s="560"/>
      <c r="KDU58" s="767"/>
      <c r="KDV58" s="767"/>
      <c r="KDW58" s="767"/>
      <c r="KDX58" s="767"/>
      <c r="KDY58" s="767"/>
      <c r="KDZ58" s="559"/>
      <c r="KEA58" s="559"/>
      <c r="KEB58" s="560"/>
      <c r="KEC58" s="559"/>
      <c r="KED58" s="559"/>
      <c r="KEE58" s="559"/>
      <c r="KEF58" s="560"/>
      <c r="KEG58" s="560"/>
      <c r="KEH58" s="561"/>
      <c r="KEI58" s="560"/>
      <c r="KEJ58" s="767"/>
      <c r="KEK58" s="767"/>
      <c r="KEL58" s="767"/>
      <c r="KEM58" s="767"/>
      <c r="KEN58" s="767"/>
      <c r="KEO58" s="559"/>
      <c r="KEP58" s="559"/>
      <c r="KEQ58" s="560"/>
      <c r="KER58" s="559"/>
      <c r="KES58" s="559"/>
      <c r="KET58" s="559"/>
      <c r="KEU58" s="560"/>
      <c r="KEV58" s="560"/>
      <c r="KEW58" s="561"/>
      <c r="KEX58" s="560"/>
      <c r="KEY58" s="767"/>
      <c r="KEZ58" s="767"/>
      <c r="KFA58" s="767"/>
      <c r="KFB58" s="767"/>
      <c r="KFC58" s="767"/>
      <c r="KFD58" s="559"/>
      <c r="KFE58" s="559"/>
      <c r="KFF58" s="560"/>
      <c r="KFG58" s="559"/>
      <c r="KFH58" s="559"/>
      <c r="KFI58" s="559"/>
      <c r="KFJ58" s="560"/>
      <c r="KFK58" s="560"/>
      <c r="KFL58" s="561"/>
      <c r="KFM58" s="560"/>
      <c r="KFN58" s="767"/>
      <c r="KFO58" s="767"/>
      <c r="KFP58" s="767"/>
      <c r="KFQ58" s="767"/>
      <c r="KFR58" s="767"/>
      <c r="KFS58" s="559"/>
      <c r="KFT58" s="559"/>
      <c r="KFU58" s="560"/>
      <c r="KFV58" s="559"/>
      <c r="KFW58" s="559"/>
      <c r="KFX58" s="559"/>
      <c r="KFY58" s="560"/>
      <c r="KFZ58" s="560"/>
      <c r="KGA58" s="561"/>
      <c r="KGB58" s="560"/>
      <c r="KGC58" s="767"/>
      <c r="KGD58" s="767"/>
      <c r="KGE58" s="767"/>
      <c r="KGF58" s="767"/>
      <c r="KGG58" s="767"/>
      <c r="KGH58" s="559"/>
      <c r="KGI58" s="559"/>
      <c r="KGJ58" s="560"/>
      <c r="KGK58" s="559"/>
      <c r="KGL58" s="559"/>
      <c r="KGM58" s="559"/>
      <c r="KGN58" s="560"/>
      <c r="KGO58" s="560"/>
      <c r="KGP58" s="561"/>
      <c r="KGQ58" s="560"/>
      <c r="KGR58" s="767"/>
      <c r="KGS58" s="767"/>
      <c r="KGT58" s="767"/>
      <c r="KGU58" s="767"/>
      <c r="KGV58" s="767"/>
      <c r="KGW58" s="559"/>
      <c r="KGX58" s="559"/>
      <c r="KGY58" s="560"/>
      <c r="KGZ58" s="559"/>
      <c r="KHA58" s="559"/>
      <c r="KHB58" s="559"/>
      <c r="KHC58" s="560"/>
      <c r="KHD58" s="560"/>
      <c r="KHE58" s="561"/>
      <c r="KHF58" s="560"/>
      <c r="KHG58" s="767"/>
      <c r="KHH58" s="767"/>
      <c r="KHI58" s="767"/>
      <c r="KHJ58" s="767"/>
      <c r="KHK58" s="767"/>
      <c r="KHL58" s="559"/>
      <c r="KHM58" s="559"/>
      <c r="KHN58" s="560"/>
      <c r="KHO58" s="559"/>
      <c r="KHP58" s="559"/>
      <c r="KHQ58" s="559"/>
      <c r="KHR58" s="560"/>
      <c r="KHS58" s="560"/>
      <c r="KHT58" s="561"/>
      <c r="KHU58" s="560"/>
      <c r="KHV58" s="767"/>
      <c r="KHW58" s="767"/>
      <c r="KHX58" s="767"/>
      <c r="KHY58" s="767"/>
      <c r="KHZ58" s="767"/>
      <c r="KIA58" s="559"/>
      <c r="KIB58" s="559"/>
      <c r="KIC58" s="560"/>
      <c r="KID58" s="559"/>
      <c r="KIE58" s="559"/>
      <c r="KIF58" s="559"/>
      <c r="KIG58" s="560"/>
      <c r="KIH58" s="560"/>
      <c r="KII58" s="561"/>
      <c r="KIJ58" s="560"/>
      <c r="KIK58" s="767"/>
      <c r="KIL58" s="767"/>
      <c r="KIM58" s="767"/>
      <c r="KIN58" s="767"/>
      <c r="KIO58" s="767"/>
      <c r="KIP58" s="559"/>
      <c r="KIQ58" s="559"/>
      <c r="KIR58" s="560"/>
      <c r="KIS58" s="559"/>
      <c r="KIT58" s="559"/>
      <c r="KIU58" s="559"/>
      <c r="KIV58" s="560"/>
      <c r="KIW58" s="560"/>
      <c r="KIX58" s="561"/>
      <c r="KIY58" s="560"/>
      <c r="KIZ58" s="767"/>
      <c r="KJA58" s="767"/>
      <c r="KJB58" s="767"/>
      <c r="KJC58" s="767"/>
      <c r="KJD58" s="767"/>
      <c r="KJE58" s="559"/>
      <c r="KJF58" s="559"/>
      <c r="KJG58" s="560"/>
      <c r="KJH58" s="559"/>
      <c r="KJI58" s="559"/>
      <c r="KJJ58" s="559"/>
      <c r="KJK58" s="560"/>
      <c r="KJL58" s="560"/>
      <c r="KJM58" s="561"/>
      <c r="KJN58" s="560"/>
      <c r="KJO58" s="767"/>
      <c r="KJP58" s="767"/>
      <c r="KJQ58" s="767"/>
      <c r="KJR58" s="767"/>
      <c r="KJS58" s="767"/>
      <c r="KJT58" s="559"/>
      <c r="KJU58" s="559"/>
      <c r="KJV58" s="560"/>
      <c r="KJW58" s="559"/>
      <c r="KJX58" s="559"/>
      <c r="KJY58" s="559"/>
      <c r="KJZ58" s="560"/>
      <c r="KKA58" s="560"/>
      <c r="KKB58" s="561"/>
      <c r="KKC58" s="560"/>
      <c r="KKD58" s="767"/>
      <c r="KKE58" s="767"/>
      <c r="KKF58" s="767"/>
      <c r="KKG58" s="767"/>
      <c r="KKH58" s="767"/>
      <c r="KKI58" s="559"/>
      <c r="KKJ58" s="559"/>
      <c r="KKK58" s="560"/>
      <c r="KKL58" s="559"/>
      <c r="KKM58" s="559"/>
      <c r="KKN58" s="559"/>
      <c r="KKO58" s="560"/>
      <c r="KKP58" s="560"/>
      <c r="KKQ58" s="561"/>
      <c r="KKR58" s="560"/>
      <c r="KKS58" s="767"/>
      <c r="KKT58" s="767"/>
      <c r="KKU58" s="767"/>
      <c r="KKV58" s="767"/>
      <c r="KKW58" s="767"/>
      <c r="KKX58" s="559"/>
      <c r="KKY58" s="559"/>
      <c r="KKZ58" s="560"/>
      <c r="KLA58" s="559"/>
      <c r="KLB58" s="559"/>
      <c r="KLC58" s="559"/>
      <c r="KLD58" s="560"/>
      <c r="KLE58" s="560"/>
      <c r="KLF58" s="561"/>
      <c r="KLG58" s="560"/>
      <c r="KLH58" s="767"/>
      <c r="KLI58" s="767"/>
      <c r="KLJ58" s="767"/>
      <c r="KLK58" s="767"/>
      <c r="KLL58" s="767"/>
      <c r="KLM58" s="559"/>
      <c r="KLN58" s="559"/>
      <c r="KLO58" s="560"/>
      <c r="KLP58" s="559"/>
      <c r="KLQ58" s="559"/>
      <c r="KLR58" s="559"/>
      <c r="KLS58" s="560"/>
      <c r="KLT58" s="560"/>
      <c r="KLU58" s="561"/>
      <c r="KLV58" s="560"/>
      <c r="KLW58" s="767"/>
      <c r="KLX58" s="767"/>
      <c r="KLY58" s="767"/>
      <c r="KLZ58" s="767"/>
      <c r="KMA58" s="767"/>
      <c r="KMB58" s="559"/>
      <c r="KMC58" s="559"/>
      <c r="KMD58" s="560"/>
      <c r="KME58" s="559"/>
      <c r="KMF58" s="559"/>
      <c r="KMG58" s="559"/>
      <c r="KMH58" s="560"/>
      <c r="KMI58" s="560"/>
      <c r="KMJ58" s="561"/>
      <c r="KMK58" s="560"/>
      <c r="KML58" s="767"/>
      <c r="KMM58" s="767"/>
      <c r="KMN58" s="767"/>
      <c r="KMO58" s="767"/>
      <c r="KMP58" s="767"/>
      <c r="KMQ58" s="559"/>
      <c r="KMR58" s="559"/>
      <c r="KMS58" s="560"/>
      <c r="KMT58" s="559"/>
      <c r="KMU58" s="559"/>
      <c r="KMV58" s="559"/>
      <c r="KMW58" s="560"/>
      <c r="KMX58" s="560"/>
      <c r="KMY58" s="561"/>
      <c r="KMZ58" s="560"/>
      <c r="KNA58" s="767"/>
      <c r="KNB58" s="767"/>
      <c r="KNC58" s="767"/>
      <c r="KND58" s="767"/>
      <c r="KNE58" s="767"/>
      <c r="KNF58" s="559"/>
      <c r="KNG58" s="559"/>
      <c r="KNH58" s="560"/>
      <c r="KNI58" s="559"/>
      <c r="KNJ58" s="559"/>
      <c r="KNK58" s="559"/>
      <c r="KNL58" s="560"/>
      <c r="KNM58" s="560"/>
      <c r="KNN58" s="561"/>
      <c r="KNO58" s="560"/>
      <c r="KNP58" s="767"/>
      <c r="KNQ58" s="767"/>
      <c r="KNR58" s="767"/>
      <c r="KNS58" s="767"/>
      <c r="KNT58" s="767"/>
      <c r="KNU58" s="559"/>
      <c r="KNV58" s="559"/>
      <c r="KNW58" s="560"/>
      <c r="KNX58" s="559"/>
      <c r="KNY58" s="559"/>
      <c r="KNZ58" s="559"/>
      <c r="KOA58" s="560"/>
      <c r="KOB58" s="560"/>
      <c r="KOC58" s="561"/>
      <c r="KOD58" s="560"/>
      <c r="KOE58" s="767"/>
      <c r="KOF58" s="767"/>
      <c r="KOG58" s="767"/>
      <c r="KOH58" s="767"/>
      <c r="KOI58" s="767"/>
      <c r="KOJ58" s="559"/>
      <c r="KOK58" s="559"/>
      <c r="KOL58" s="560"/>
      <c r="KOM58" s="559"/>
      <c r="KON58" s="559"/>
      <c r="KOO58" s="559"/>
      <c r="KOP58" s="560"/>
      <c r="KOQ58" s="560"/>
      <c r="KOR58" s="561"/>
      <c r="KOS58" s="560"/>
      <c r="KOT58" s="767"/>
      <c r="KOU58" s="767"/>
      <c r="KOV58" s="767"/>
      <c r="KOW58" s="767"/>
      <c r="KOX58" s="767"/>
      <c r="KOY58" s="559"/>
      <c r="KOZ58" s="559"/>
      <c r="KPA58" s="560"/>
      <c r="KPB58" s="559"/>
      <c r="KPC58" s="559"/>
      <c r="KPD58" s="559"/>
      <c r="KPE58" s="560"/>
      <c r="KPF58" s="560"/>
      <c r="KPG58" s="561"/>
      <c r="KPH58" s="560"/>
      <c r="KPI58" s="767"/>
      <c r="KPJ58" s="767"/>
      <c r="KPK58" s="767"/>
      <c r="KPL58" s="767"/>
      <c r="KPM58" s="767"/>
      <c r="KPN58" s="559"/>
      <c r="KPO58" s="559"/>
      <c r="KPP58" s="560"/>
      <c r="KPQ58" s="559"/>
      <c r="KPR58" s="559"/>
      <c r="KPS58" s="559"/>
      <c r="KPT58" s="560"/>
      <c r="KPU58" s="560"/>
      <c r="KPV58" s="561"/>
      <c r="KPW58" s="560"/>
      <c r="KPX58" s="767"/>
      <c r="KPY58" s="767"/>
      <c r="KPZ58" s="767"/>
      <c r="KQA58" s="767"/>
      <c r="KQB58" s="767"/>
      <c r="KQC58" s="559"/>
      <c r="KQD58" s="559"/>
      <c r="KQE58" s="560"/>
      <c r="KQF58" s="559"/>
      <c r="KQG58" s="559"/>
      <c r="KQH58" s="559"/>
      <c r="KQI58" s="560"/>
      <c r="KQJ58" s="560"/>
      <c r="KQK58" s="561"/>
      <c r="KQL58" s="560"/>
      <c r="KQM58" s="767"/>
      <c r="KQN58" s="767"/>
      <c r="KQO58" s="767"/>
      <c r="KQP58" s="767"/>
      <c r="KQQ58" s="767"/>
      <c r="KQR58" s="559"/>
      <c r="KQS58" s="559"/>
      <c r="KQT58" s="560"/>
      <c r="KQU58" s="559"/>
      <c r="KQV58" s="559"/>
      <c r="KQW58" s="559"/>
      <c r="KQX58" s="560"/>
      <c r="KQY58" s="560"/>
      <c r="KQZ58" s="561"/>
      <c r="KRA58" s="560"/>
      <c r="KRB58" s="767"/>
      <c r="KRC58" s="767"/>
      <c r="KRD58" s="767"/>
      <c r="KRE58" s="767"/>
      <c r="KRF58" s="767"/>
      <c r="KRG58" s="559"/>
      <c r="KRH58" s="559"/>
      <c r="KRI58" s="560"/>
      <c r="KRJ58" s="559"/>
      <c r="KRK58" s="559"/>
      <c r="KRL58" s="559"/>
      <c r="KRM58" s="560"/>
      <c r="KRN58" s="560"/>
      <c r="KRO58" s="561"/>
      <c r="KRP58" s="560"/>
      <c r="KRQ58" s="767"/>
      <c r="KRR58" s="767"/>
      <c r="KRS58" s="767"/>
      <c r="KRT58" s="767"/>
      <c r="KRU58" s="767"/>
      <c r="KRV58" s="559"/>
      <c r="KRW58" s="559"/>
      <c r="KRX58" s="560"/>
      <c r="KRY58" s="559"/>
      <c r="KRZ58" s="559"/>
      <c r="KSA58" s="559"/>
      <c r="KSB58" s="560"/>
      <c r="KSC58" s="560"/>
      <c r="KSD58" s="561"/>
      <c r="KSE58" s="560"/>
      <c r="KSF58" s="767"/>
      <c r="KSG58" s="767"/>
      <c r="KSH58" s="767"/>
      <c r="KSI58" s="767"/>
      <c r="KSJ58" s="767"/>
      <c r="KSK58" s="559"/>
      <c r="KSL58" s="559"/>
      <c r="KSM58" s="560"/>
      <c r="KSN58" s="559"/>
      <c r="KSO58" s="559"/>
      <c r="KSP58" s="559"/>
      <c r="KSQ58" s="560"/>
      <c r="KSR58" s="560"/>
      <c r="KSS58" s="561"/>
      <c r="KST58" s="560"/>
      <c r="KSU58" s="767"/>
      <c r="KSV58" s="767"/>
      <c r="KSW58" s="767"/>
      <c r="KSX58" s="767"/>
      <c r="KSY58" s="767"/>
      <c r="KSZ58" s="559"/>
      <c r="KTA58" s="559"/>
      <c r="KTB58" s="560"/>
      <c r="KTC58" s="559"/>
      <c r="KTD58" s="559"/>
      <c r="KTE58" s="559"/>
      <c r="KTF58" s="560"/>
      <c r="KTG58" s="560"/>
      <c r="KTH58" s="561"/>
      <c r="KTI58" s="560"/>
      <c r="KTJ58" s="767"/>
      <c r="KTK58" s="767"/>
      <c r="KTL58" s="767"/>
      <c r="KTM58" s="767"/>
      <c r="KTN58" s="767"/>
      <c r="KTO58" s="559"/>
      <c r="KTP58" s="559"/>
      <c r="KTQ58" s="560"/>
      <c r="KTR58" s="559"/>
      <c r="KTS58" s="559"/>
      <c r="KTT58" s="559"/>
      <c r="KTU58" s="560"/>
      <c r="KTV58" s="560"/>
      <c r="KTW58" s="561"/>
      <c r="KTX58" s="560"/>
      <c r="KTY58" s="767"/>
      <c r="KTZ58" s="767"/>
      <c r="KUA58" s="767"/>
      <c r="KUB58" s="767"/>
      <c r="KUC58" s="767"/>
      <c r="KUD58" s="559"/>
      <c r="KUE58" s="559"/>
      <c r="KUF58" s="560"/>
      <c r="KUG58" s="559"/>
      <c r="KUH58" s="559"/>
      <c r="KUI58" s="559"/>
      <c r="KUJ58" s="560"/>
      <c r="KUK58" s="560"/>
      <c r="KUL58" s="561"/>
      <c r="KUM58" s="560"/>
      <c r="KUN58" s="767"/>
      <c r="KUO58" s="767"/>
      <c r="KUP58" s="767"/>
      <c r="KUQ58" s="767"/>
      <c r="KUR58" s="767"/>
      <c r="KUS58" s="559"/>
      <c r="KUT58" s="559"/>
      <c r="KUU58" s="560"/>
      <c r="KUV58" s="559"/>
      <c r="KUW58" s="559"/>
      <c r="KUX58" s="559"/>
      <c r="KUY58" s="560"/>
      <c r="KUZ58" s="560"/>
      <c r="KVA58" s="561"/>
      <c r="KVB58" s="560"/>
      <c r="KVC58" s="767"/>
      <c r="KVD58" s="767"/>
      <c r="KVE58" s="767"/>
      <c r="KVF58" s="767"/>
      <c r="KVG58" s="767"/>
      <c r="KVH58" s="559"/>
      <c r="KVI58" s="559"/>
      <c r="KVJ58" s="560"/>
      <c r="KVK58" s="559"/>
      <c r="KVL58" s="559"/>
      <c r="KVM58" s="559"/>
      <c r="KVN58" s="560"/>
      <c r="KVO58" s="560"/>
      <c r="KVP58" s="561"/>
      <c r="KVQ58" s="560"/>
      <c r="KVR58" s="767"/>
      <c r="KVS58" s="767"/>
      <c r="KVT58" s="767"/>
      <c r="KVU58" s="767"/>
      <c r="KVV58" s="767"/>
      <c r="KVW58" s="559"/>
      <c r="KVX58" s="559"/>
      <c r="KVY58" s="560"/>
      <c r="KVZ58" s="559"/>
      <c r="KWA58" s="559"/>
      <c r="KWB58" s="559"/>
      <c r="KWC58" s="560"/>
      <c r="KWD58" s="560"/>
      <c r="KWE58" s="561"/>
      <c r="KWF58" s="560"/>
      <c r="KWG58" s="767"/>
      <c r="KWH58" s="767"/>
      <c r="KWI58" s="767"/>
      <c r="KWJ58" s="767"/>
      <c r="KWK58" s="767"/>
      <c r="KWL58" s="559"/>
      <c r="KWM58" s="559"/>
      <c r="KWN58" s="560"/>
      <c r="KWO58" s="559"/>
      <c r="KWP58" s="559"/>
      <c r="KWQ58" s="559"/>
      <c r="KWR58" s="560"/>
      <c r="KWS58" s="560"/>
      <c r="KWT58" s="561"/>
      <c r="KWU58" s="560"/>
      <c r="KWV58" s="767"/>
      <c r="KWW58" s="767"/>
      <c r="KWX58" s="767"/>
      <c r="KWY58" s="767"/>
      <c r="KWZ58" s="767"/>
      <c r="KXA58" s="559"/>
      <c r="KXB58" s="559"/>
      <c r="KXC58" s="560"/>
      <c r="KXD58" s="559"/>
      <c r="KXE58" s="559"/>
      <c r="KXF58" s="559"/>
      <c r="KXG58" s="560"/>
      <c r="KXH58" s="560"/>
      <c r="KXI58" s="561"/>
      <c r="KXJ58" s="560"/>
      <c r="KXK58" s="767"/>
      <c r="KXL58" s="767"/>
      <c r="KXM58" s="767"/>
      <c r="KXN58" s="767"/>
      <c r="KXO58" s="767"/>
      <c r="KXP58" s="559"/>
      <c r="KXQ58" s="559"/>
      <c r="KXR58" s="560"/>
      <c r="KXS58" s="559"/>
      <c r="KXT58" s="559"/>
      <c r="KXU58" s="559"/>
      <c r="KXV58" s="560"/>
      <c r="KXW58" s="560"/>
      <c r="KXX58" s="561"/>
      <c r="KXY58" s="560"/>
      <c r="KXZ58" s="767"/>
      <c r="KYA58" s="767"/>
      <c r="KYB58" s="767"/>
      <c r="KYC58" s="767"/>
      <c r="KYD58" s="767"/>
      <c r="KYE58" s="559"/>
      <c r="KYF58" s="559"/>
      <c r="KYG58" s="560"/>
      <c r="KYH58" s="559"/>
      <c r="KYI58" s="559"/>
      <c r="KYJ58" s="559"/>
      <c r="KYK58" s="560"/>
      <c r="KYL58" s="560"/>
      <c r="KYM58" s="561"/>
      <c r="KYN58" s="560"/>
      <c r="KYO58" s="767"/>
      <c r="KYP58" s="767"/>
      <c r="KYQ58" s="767"/>
      <c r="KYR58" s="767"/>
      <c r="KYS58" s="767"/>
      <c r="KYT58" s="559"/>
      <c r="KYU58" s="559"/>
      <c r="KYV58" s="560"/>
      <c r="KYW58" s="559"/>
      <c r="KYX58" s="559"/>
      <c r="KYY58" s="559"/>
      <c r="KYZ58" s="560"/>
      <c r="KZA58" s="560"/>
      <c r="KZB58" s="561"/>
      <c r="KZC58" s="560"/>
      <c r="KZD58" s="767"/>
      <c r="KZE58" s="767"/>
      <c r="KZF58" s="767"/>
      <c r="KZG58" s="767"/>
      <c r="KZH58" s="767"/>
      <c r="KZI58" s="559"/>
      <c r="KZJ58" s="559"/>
      <c r="KZK58" s="560"/>
      <c r="KZL58" s="559"/>
      <c r="KZM58" s="559"/>
      <c r="KZN58" s="559"/>
      <c r="KZO58" s="560"/>
      <c r="KZP58" s="560"/>
      <c r="KZQ58" s="561"/>
      <c r="KZR58" s="560"/>
      <c r="KZS58" s="767"/>
      <c r="KZT58" s="767"/>
      <c r="KZU58" s="767"/>
      <c r="KZV58" s="767"/>
      <c r="KZW58" s="767"/>
      <c r="KZX58" s="559"/>
      <c r="KZY58" s="559"/>
      <c r="KZZ58" s="560"/>
      <c r="LAA58" s="559"/>
      <c r="LAB58" s="559"/>
      <c r="LAC58" s="559"/>
      <c r="LAD58" s="560"/>
      <c r="LAE58" s="560"/>
      <c r="LAF58" s="561"/>
      <c r="LAG58" s="560"/>
      <c r="LAH58" s="767"/>
      <c r="LAI58" s="767"/>
      <c r="LAJ58" s="767"/>
      <c r="LAK58" s="767"/>
      <c r="LAL58" s="767"/>
      <c r="LAM58" s="559"/>
      <c r="LAN58" s="559"/>
      <c r="LAO58" s="560"/>
      <c r="LAP58" s="559"/>
      <c r="LAQ58" s="559"/>
      <c r="LAR58" s="559"/>
      <c r="LAS58" s="560"/>
      <c r="LAT58" s="560"/>
      <c r="LAU58" s="561"/>
      <c r="LAV58" s="560"/>
      <c r="LAW58" s="767"/>
      <c r="LAX58" s="767"/>
      <c r="LAY58" s="767"/>
      <c r="LAZ58" s="767"/>
      <c r="LBA58" s="767"/>
      <c r="LBB58" s="559"/>
      <c r="LBC58" s="559"/>
      <c r="LBD58" s="560"/>
      <c r="LBE58" s="559"/>
      <c r="LBF58" s="559"/>
      <c r="LBG58" s="559"/>
      <c r="LBH58" s="560"/>
      <c r="LBI58" s="560"/>
      <c r="LBJ58" s="561"/>
      <c r="LBK58" s="560"/>
      <c r="LBL58" s="767"/>
      <c r="LBM58" s="767"/>
      <c r="LBN58" s="767"/>
      <c r="LBO58" s="767"/>
      <c r="LBP58" s="767"/>
      <c r="LBQ58" s="559"/>
      <c r="LBR58" s="559"/>
      <c r="LBS58" s="560"/>
      <c r="LBT58" s="559"/>
      <c r="LBU58" s="559"/>
      <c r="LBV58" s="559"/>
      <c r="LBW58" s="560"/>
      <c r="LBX58" s="560"/>
      <c r="LBY58" s="561"/>
      <c r="LBZ58" s="560"/>
      <c r="LCA58" s="767"/>
      <c r="LCB58" s="767"/>
      <c r="LCC58" s="767"/>
      <c r="LCD58" s="767"/>
      <c r="LCE58" s="767"/>
      <c r="LCF58" s="559"/>
      <c r="LCG58" s="559"/>
      <c r="LCH58" s="560"/>
      <c r="LCI58" s="559"/>
      <c r="LCJ58" s="559"/>
      <c r="LCK58" s="559"/>
      <c r="LCL58" s="560"/>
      <c r="LCM58" s="560"/>
      <c r="LCN58" s="561"/>
      <c r="LCO58" s="560"/>
      <c r="LCP58" s="767"/>
      <c r="LCQ58" s="767"/>
      <c r="LCR58" s="767"/>
      <c r="LCS58" s="767"/>
      <c r="LCT58" s="767"/>
      <c r="LCU58" s="559"/>
      <c r="LCV58" s="559"/>
      <c r="LCW58" s="560"/>
      <c r="LCX58" s="559"/>
      <c r="LCY58" s="559"/>
      <c r="LCZ58" s="559"/>
      <c r="LDA58" s="560"/>
      <c r="LDB58" s="560"/>
      <c r="LDC58" s="561"/>
      <c r="LDD58" s="560"/>
      <c r="LDE58" s="767"/>
      <c r="LDF58" s="767"/>
      <c r="LDG58" s="767"/>
      <c r="LDH58" s="767"/>
      <c r="LDI58" s="767"/>
      <c r="LDJ58" s="559"/>
      <c r="LDK58" s="559"/>
      <c r="LDL58" s="560"/>
      <c r="LDM58" s="559"/>
      <c r="LDN58" s="559"/>
      <c r="LDO58" s="559"/>
      <c r="LDP58" s="560"/>
      <c r="LDQ58" s="560"/>
      <c r="LDR58" s="561"/>
      <c r="LDS58" s="560"/>
      <c r="LDT58" s="767"/>
      <c r="LDU58" s="767"/>
      <c r="LDV58" s="767"/>
      <c r="LDW58" s="767"/>
      <c r="LDX58" s="767"/>
      <c r="LDY58" s="559"/>
      <c r="LDZ58" s="559"/>
      <c r="LEA58" s="560"/>
      <c r="LEB58" s="559"/>
      <c r="LEC58" s="559"/>
      <c r="LED58" s="559"/>
      <c r="LEE58" s="560"/>
      <c r="LEF58" s="560"/>
      <c r="LEG58" s="561"/>
      <c r="LEH58" s="560"/>
      <c r="LEI58" s="767"/>
      <c r="LEJ58" s="767"/>
      <c r="LEK58" s="767"/>
      <c r="LEL58" s="767"/>
      <c r="LEM58" s="767"/>
      <c r="LEN58" s="559"/>
      <c r="LEO58" s="559"/>
      <c r="LEP58" s="560"/>
      <c r="LEQ58" s="559"/>
      <c r="LER58" s="559"/>
      <c r="LES58" s="559"/>
      <c r="LET58" s="560"/>
      <c r="LEU58" s="560"/>
      <c r="LEV58" s="561"/>
      <c r="LEW58" s="560"/>
      <c r="LEX58" s="767"/>
      <c r="LEY58" s="767"/>
      <c r="LEZ58" s="767"/>
      <c r="LFA58" s="767"/>
      <c r="LFB58" s="767"/>
      <c r="LFC58" s="559"/>
      <c r="LFD58" s="559"/>
      <c r="LFE58" s="560"/>
      <c r="LFF58" s="559"/>
      <c r="LFG58" s="559"/>
      <c r="LFH58" s="559"/>
      <c r="LFI58" s="560"/>
      <c r="LFJ58" s="560"/>
      <c r="LFK58" s="561"/>
      <c r="LFL58" s="560"/>
      <c r="LFM58" s="767"/>
      <c r="LFN58" s="767"/>
      <c r="LFO58" s="767"/>
      <c r="LFP58" s="767"/>
      <c r="LFQ58" s="767"/>
      <c r="LFR58" s="559"/>
      <c r="LFS58" s="559"/>
      <c r="LFT58" s="560"/>
      <c r="LFU58" s="559"/>
      <c r="LFV58" s="559"/>
      <c r="LFW58" s="559"/>
      <c r="LFX58" s="560"/>
      <c r="LFY58" s="560"/>
      <c r="LFZ58" s="561"/>
      <c r="LGA58" s="560"/>
      <c r="LGB58" s="767"/>
      <c r="LGC58" s="767"/>
      <c r="LGD58" s="767"/>
      <c r="LGE58" s="767"/>
      <c r="LGF58" s="767"/>
      <c r="LGG58" s="559"/>
      <c r="LGH58" s="559"/>
      <c r="LGI58" s="560"/>
      <c r="LGJ58" s="559"/>
      <c r="LGK58" s="559"/>
      <c r="LGL58" s="559"/>
      <c r="LGM58" s="560"/>
      <c r="LGN58" s="560"/>
      <c r="LGO58" s="561"/>
      <c r="LGP58" s="560"/>
      <c r="LGQ58" s="767"/>
      <c r="LGR58" s="767"/>
      <c r="LGS58" s="767"/>
      <c r="LGT58" s="767"/>
      <c r="LGU58" s="767"/>
      <c r="LGV58" s="559"/>
      <c r="LGW58" s="559"/>
      <c r="LGX58" s="560"/>
      <c r="LGY58" s="559"/>
      <c r="LGZ58" s="559"/>
      <c r="LHA58" s="559"/>
      <c r="LHB58" s="560"/>
      <c r="LHC58" s="560"/>
      <c r="LHD58" s="561"/>
      <c r="LHE58" s="560"/>
      <c r="LHF58" s="767"/>
      <c r="LHG58" s="767"/>
      <c r="LHH58" s="767"/>
      <c r="LHI58" s="767"/>
      <c r="LHJ58" s="767"/>
      <c r="LHK58" s="559"/>
      <c r="LHL58" s="559"/>
      <c r="LHM58" s="560"/>
      <c r="LHN58" s="559"/>
      <c r="LHO58" s="559"/>
      <c r="LHP58" s="559"/>
      <c r="LHQ58" s="560"/>
      <c r="LHR58" s="560"/>
      <c r="LHS58" s="561"/>
      <c r="LHT58" s="560"/>
      <c r="LHU58" s="767"/>
      <c r="LHV58" s="767"/>
      <c r="LHW58" s="767"/>
      <c r="LHX58" s="767"/>
      <c r="LHY58" s="767"/>
      <c r="LHZ58" s="559"/>
      <c r="LIA58" s="559"/>
      <c r="LIB58" s="560"/>
      <c r="LIC58" s="559"/>
      <c r="LID58" s="559"/>
      <c r="LIE58" s="559"/>
      <c r="LIF58" s="560"/>
      <c r="LIG58" s="560"/>
      <c r="LIH58" s="561"/>
      <c r="LII58" s="560"/>
      <c r="LIJ58" s="767"/>
      <c r="LIK58" s="767"/>
      <c r="LIL58" s="767"/>
      <c r="LIM58" s="767"/>
      <c r="LIN58" s="767"/>
      <c r="LIO58" s="559"/>
      <c r="LIP58" s="559"/>
      <c r="LIQ58" s="560"/>
      <c r="LIR58" s="559"/>
      <c r="LIS58" s="559"/>
      <c r="LIT58" s="559"/>
      <c r="LIU58" s="560"/>
      <c r="LIV58" s="560"/>
      <c r="LIW58" s="561"/>
      <c r="LIX58" s="560"/>
      <c r="LIY58" s="767"/>
      <c r="LIZ58" s="767"/>
      <c r="LJA58" s="767"/>
      <c r="LJB58" s="767"/>
      <c r="LJC58" s="767"/>
      <c r="LJD58" s="559"/>
      <c r="LJE58" s="559"/>
      <c r="LJF58" s="560"/>
      <c r="LJG58" s="559"/>
      <c r="LJH58" s="559"/>
      <c r="LJI58" s="559"/>
      <c r="LJJ58" s="560"/>
      <c r="LJK58" s="560"/>
      <c r="LJL58" s="561"/>
      <c r="LJM58" s="560"/>
      <c r="LJN58" s="767"/>
      <c r="LJO58" s="767"/>
      <c r="LJP58" s="767"/>
      <c r="LJQ58" s="767"/>
      <c r="LJR58" s="767"/>
      <c r="LJS58" s="559"/>
      <c r="LJT58" s="559"/>
      <c r="LJU58" s="560"/>
      <c r="LJV58" s="559"/>
      <c r="LJW58" s="559"/>
      <c r="LJX58" s="559"/>
      <c r="LJY58" s="560"/>
      <c r="LJZ58" s="560"/>
      <c r="LKA58" s="561"/>
      <c r="LKB58" s="560"/>
      <c r="LKC58" s="767"/>
      <c r="LKD58" s="767"/>
      <c r="LKE58" s="767"/>
      <c r="LKF58" s="767"/>
      <c r="LKG58" s="767"/>
      <c r="LKH58" s="559"/>
      <c r="LKI58" s="559"/>
      <c r="LKJ58" s="560"/>
      <c r="LKK58" s="559"/>
      <c r="LKL58" s="559"/>
      <c r="LKM58" s="559"/>
      <c r="LKN58" s="560"/>
      <c r="LKO58" s="560"/>
      <c r="LKP58" s="561"/>
      <c r="LKQ58" s="560"/>
      <c r="LKR58" s="767"/>
      <c r="LKS58" s="767"/>
      <c r="LKT58" s="767"/>
      <c r="LKU58" s="767"/>
      <c r="LKV58" s="767"/>
      <c r="LKW58" s="559"/>
      <c r="LKX58" s="559"/>
      <c r="LKY58" s="560"/>
      <c r="LKZ58" s="559"/>
      <c r="LLA58" s="559"/>
      <c r="LLB58" s="559"/>
      <c r="LLC58" s="560"/>
      <c r="LLD58" s="560"/>
      <c r="LLE58" s="561"/>
      <c r="LLF58" s="560"/>
      <c r="LLG58" s="767"/>
      <c r="LLH58" s="767"/>
      <c r="LLI58" s="767"/>
      <c r="LLJ58" s="767"/>
      <c r="LLK58" s="767"/>
      <c r="LLL58" s="559"/>
      <c r="LLM58" s="559"/>
      <c r="LLN58" s="560"/>
      <c r="LLO58" s="559"/>
      <c r="LLP58" s="559"/>
      <c r="LLQ58" s="559"/>
      <c r="LLR58" s="560"/>
      <c r="LLS58" s="560"/>
      <c r="LLT58" s="561"/>
      <c r="LLU58" s="560"/>
      <c r="LLV58" s="767"/>
      <c r="LLW58" s="767"/>
      <c r="LLX58" s="767"/>
      <c r="LLY58" s="767"/>
      <c r="LLZ58" s="767"/>
      <c r="LMA58" s="559"/>
      <c r="LMB58" s="559"/>
      <c r="LMC58" s="560"/>
      <c r="LMD58" s="559"/>
      <c r="LME58" s="559"/>
      <c r="LMF58" s="559"/>
      <c r="LMG58" s="560"/>
      <c r="LMH58" s="560"/>
      <c r="LMI58" s="561"/>
      <c r="LMJ58" s="560"/>
      <c r="LMK58" s="767"/>
      <c r="LML58" s="767"/>
      <c r="LMM58" s="767"/>
      <c r="LMN58" s="767"/>
      <c r="LMO58" s="767"/>
      <c r="LMP58" s="559"/>
      <c r="LMQ58" s="559"/>
      <c r="LMR58" s="560"/>
      <c r="LMS58" s="559"/>
      <c r="LMT58" s="559"/>
      <c r="LMU58" s="559"/>
      <c r="LMV58" s="560"/>
      <c r="LMW58" s="560"/>
      <c r="LMX58" s="561"/>
      <c r="LMY58" s="560"/>
      <c r="LMZ58" s="767"/>
      <c r="LNA58" s="767"/>
      <c r="LNB58" s="767"/>
      <c r="LNC58" s="767"/>
      <c r="LND58" s="767"/>
      <c r="LNE58" s="559"/>
      <c r="LNF58" s="559"/>
      <c r="LNG58" s="560"/>
      <c r="LNH58" s="559"/>
      <c r="LNI58" s="559"/>
      <c r="LNJ58" s="559"/>
      <c r="LNK58" s="560"/>
      <c r="LNL58" s="560"/>
      <c r="LNM58" s="561"/>
      <c r="LNN58" s="560"/>
      <c r="LNO58" s="767"/>
      <c r="LNP58" s="767"/>
      <c r="LNQ58" s="767"/>
      <c r="LNR58" s="767"/>
      <c r="LNS58" s="767"/>
      <c r="LNT58" s="559"/>
      <c r="LNU58" s="559"/>
      <c r="LNV58" s="560"/>
      <c r="LNW58" s="559"/>
      <c r="LNX58" s="559"/>
      <c r="LNY58" s="559"/>
      <c r="LNZ58" s="560"/>
      <c r="LOA58" s="560"/>
      <c r="LOB58" s="561"/>
      <c r="LOC58" s="560"/>
      <c r="LOD58" s="767"/>
      <c r="LOE58" s="767"/>
      <c r="LOF58" s="767"/>
      <c r="LOG58" s="767"/>
      <c r="LOH58" s="767"/>
      <c r="LOI58" s="559"/>
      <c r="LOJ58" s="559"/>
      <c r="LOK58" s="560"/>
      <c r="LOL58" s="559"/>
      <c r="LOM58" s="559"/>
      <c r="LON58" s="559"/>
      <c r="LOO58" s="560"/>
      <c r="LOP58" s="560"/>
      <c r="LOQ58" s="561"/>
      <c r="LOR58" s="560"/>
      <c r="LOS58" s="767"/>
      <c r="LOT58" s="767"/>
      <c r="LOU58" s="767"/>
      <c r="LOV58" s="767"/>
      <c r="LOW58" s="767"/>
      <c r="LOX58" s="559"/>
      <c r="LOY58" s="559"/>
      <c r="LOZ58" s="560"/>
      <c r="LPA58" s="559"/>
      <c r="LPB58" s="559"/>
      <c r="LPC58" s="559"/>
      <c r="LPD58" s="560"/>
      <c r="LPE58" s="560"/>
      <c r="LPF58" s="561"/>
      <c r="LPG58" s="560"/>
      <c r="LPH58" s="767"/>
      <c r="LPI58" s="767"/>
      <c r="LPJ58" s="767"/>
      <c r="LPK58" s="767"/>
      <c r="LPL58" s="767"/>
      <c r="LPM58" s="559"/>
      <c r="LPN58" s="559"/>
      <c r="LPO58" s="560"/>
      <c r="LPP58" s="559"/>
      <c r="LPQ58" s="559"/>
      <c r="LPR58" s="559"/>
      <c r="LPS58" s="560"/>
      <c r="LPT58" s="560"/>
      <c r="LPU58" s="561"/>
      <c r="LPV58" s="560"/>
      <c r="LPW58" s="767"/>
      <c r="LPX58" s="767"/>
      <c r="LPY58" s="767"/>
      <c r="LPZ58" s="767"/>
      <c r="LQA58" s="767"/>
      <c r="LQB58" s="559"/>
      <c r="LQC58" s="559"/>
      <c r="LQD58" s="560"/>
      <c r="LQE58" s="559"/>
      <c r="LQF58" s="559"/>
      <c r="LQG58" s="559"/>
      <c r="LQH58" s="560"/>
      <c r="LQI58" s="560"/>
      <c r="LQJ58" s="561"/>
      <c r="LQK58" s="560"/>
      <c r="LQL58" s="767"/>
      <c r="LQM58" s="767"/>
      <c r="LQN58" s="767"/>
      <c r="LQO58" s="767"/>
      <c r="LQP58" s="767"/>
      <c r="LQQ58" s="559"/>
      <c r="LQR58" s="559"/>
      <c r="LQS58" s="560"/>
      <c r="LQT58" s="559"/>
      <c r="LQU58" s="559"/>
      <c r="LQV58" s="559"/>
      <c r="LQW58" s="560"/>
      <c r="LQX58" s="560"/>
      <c r="LQY58" s="561"/>
      <c r="LQZ58" s="560"/>
      <c r="LRA58" s="767"/>
      <c r="LRB58" s="767"/>
      <c r="LRC58" s="767"/>
      <c r="LRD58" s="767"/>
      <c r="LRE58" s="767"/>
      <c r="LRF58" s="559"/>
      <c r="LRG58" s="559"/>
      <c r="LRH58" s="560"/>
      <c r="LRI58" s="559"/>
      <c r="LRJ58" s="559"/>
      <c r="LRK58" s="559"/>
      <c r="LRL58" s="560"/>
      <c r="LRM58" s="560"/>
      <c r="LRN58" s="561"/>
      <c r="LRO58" s="560"/>
      <c r="LRP58" s="767"/>
      <c r="LRQ58" s="767"/>
      <c r="LRR58" s="767"/>
      <c r="LRS58" s="767"/>
      <c r="LRT58" s="767"/>
      <c r="LRU58" s="559"/>
      <c r="LRV58" s="559"/>
      <c r="LRW58" s="560"/>
      <c r="LRX58" s="559"/>
      <c r="LRY58" s="559"/>
      <c r="LRZ58" s="559"/>
      <c r="LSA58" s="560"/>
      <c r="LSB58" s="560"/>
      <c r="LSC58" s="561"/>
      <c r="LSD58" s="560"/>
      <c r="LSE58" s="767"/>
      <c r="LSF58" s="767"/>
      <c r="LSG58" s="767"/>
      <c r="LSH58" s="767"/>
      <c r="LSI58" s="767"/>
      <c r="LSJ58" s="559"/>
      <c r="LSK58" s="559"/>
      <c r="LSL58" s="560"/>
      <c r="LSM58" s="559"/>
      <c r="LSN58" s="559"/>
      <c r="LSO58" s="559"/>
      <c r="LSP58" s="560"/>
      <c r="LSQ58" s="560"/>
      <c r="LSR58" s="561"/>
      <c r="LSS58" s="560"/>
      <c r="LST58" s="767"/>
      <c r="LSU58" s="767"/>
      <c r="LSV58" s="767"/>
      <c r="LSW58" s="767"/>
      <c r="LSX58" s="767"/>
      <c r="LSY58" s="559"/>
      <c r="LSZ58" s="559"/>
      <c r="LTA58" s="560"/>
      <c r="LTB58" s="559"/>
      <c r="LTC58" s="559"/>
      <c r="LTD58" s="559"/>
      <c r="LTE58" s="560"/>
      <c r="LTF58" s="560"/>
      <c r="LTG58" s="561"/>
      <c r="LTH58" s="560"/>
      <c r="LTI58" s="767"/>
      <c r="LTJ58" s="767"/>
      <c r="LTK58" s="767"/>
      <c r="LTL58" s="767"/>
      <c r="LTM58" s="767"/>
      <c r="LTN58" s="559"/>
      <c r="LTO58" s="559"/>
      <c r="LTP58" s="560"/>
      <c r="LTQ58" s="559"/>
      <c r="LTR58" s="559"/>
      <c r="LTS58" s="559"/>
      <c r="LTT58" s="560"/>
      <c r="LTU58" s="560"/>
      <c r="LTV58" s="561"/>
      <c r="LTW58" s="560"/>
      <c r="LTX58" s="767"/>
      <c r="LTY58" s="767"/>
      <c r="LTZ58" s="767"/>
      <c r="LUA58" s="767"/>
      <c r="LUB58" s="767"/>
      <c r="LUC58" s="559"/>
      <c r="LUD58" s="559"/>
      <c r="LUE58" s="560"/>
      <c r="LUF58" s="559"/>
      <c r="LUG58" s="559"/>
      <c r="LUH58" s="559"/>
      <c r="LUI58" s="560"/>
      <c r="LUJ58" s="560"/>
      <c r="LUK58" s="561"/>
      <c r="LUL58" s="560"/>
      <c r="LUM58" s="767"/>
      <c r="LUN58" s="767"/>
      <c r="LUO58" s="767"/>
      <c r="LUP58" s="767"/>
      <c r="LUQ58" s="767"/>
      <c r="LUR58" s="559"/>
      <c r="LUS58" s="559"/>
      <c r="LUT58" s="560"/>
      <c r="LUU58" s="559"/>
      <c r="LUV58" s="559"/>
      <c r="LUW58" s="559"/>
      <c r="LUX58" s="560"/>
      <c r="LUY58" s="560"/>
      <c r="LUZ58" s="561"/>
      <c r="LVA58" s="560"/>
      <c r="LVB58" s="767"/>
      <c r="LVC58" s="767"/>
      <c r="LVD58" s="767"/>
      <c r="LVE58" s="767"/>
      <c r="LVF58" s="767"/>
      <c r="LVG58" s="559"/>
      <c r="LVH58" s="559"/>
      <c r="LVI58" s="560"/>
      <c r="LVJ58" s="559"/>
      <c r="LVK58" s="559"/>
      <c r="LVL58" s="559"/>
      <c r="LVM58" s="560"/>
      <c r="LVN58" s="560"/>
      <c r="LVO58" s="561"/>
      <c r="LVP58" s="560"/>
      <c r="LVQ58" s="767"/>
      <c r="LVR58" s="767"/>
      <c r="LVS58" s="767"/>
      <c r="LVT58" s="767"/>
      <c r="LVU58" s="767"/>
      <c r="LVV58" s="559"/>
      <c r="LVW58" s="559"/>
      <c r="LVX58" s="560"/>
      <c r="LVY58" s="559"/>
      <c r="LVZ58" s="559"/>
      <c r="LWA58" s="559"/>
      <c r="LWB58" s="560"/>
      <c r="LWC58" s="560"/>
      <c r="LWD58" s="561"/>
      <c r="LWE58" s="560"/>
      <c r="LWF58" s="767"/>
      <c r="LWG58" s="767"/>
      <c r="LWH58" s="767"/>
      <c r="LWI58" s="767"/>
      <c r="LWJ58" s="767"/>
      <c r="LWK58" s="559"/>
      <c r="LWL58" s="559"/>
      <c r="LWM58" s="560"/>
      <c r="LWN58" s="559"/>
      <c r="LWO58" s="559"/>
      <c r="LWP58" s="559"/>
      <c r="LWQ58" s="560"/>
      <c r="LWR58" s="560"/>
      <c r="LWS58" s="561"/>
      <c r="LWT58" s="560"/>
      <c r="LWU58" s="767"/>
      <c r="LWV58" s="767"/>
      <c r="LWW58" s="767"/>
      <c r="LWX58" s="767"/>
      <c r="LWY58" s="767"/>
      <c r="LWZ58" s="559"/>
      <c r="LXA58" s="559"/>
      <c r="LXB58" s="560"/>
      <c r="LXC58" s="559"/>
      <c r="LXD58" s="559"/>
      <c r="LXE58" s="559"/>
      <c r="LXF58" s="560"/>
      <c r="LXG58" s="560"/>
      <c r="LXH58" s="561"/>
      <c r="LXI58" s="560"/>
      <c r="LXJ58" s="767"/>
      <c r="LXK58" s="767"/>
      <c r="LXL58" s="767"/>
      <c r="LXM58" s="767"/>
      <c r="LXN58" s="767"/>
      <c r="LXO58" s="559"/>
      <c r="LXP58" s="559"/>
      <c r="LXQ58" s="560"/>
      <c r="LXR58" s="559"/>
      <c r="LXS58" s="559"/>
      <c r="LXT58" s="559"/>
      <c r="LXU58" s="560"/>
      <c r="LXV58" s="560"/>
      <c r="LXW58" s="561"/>
      <c r="LXX58" s="560"/>
      <c r="LXY58" s="767"/>
      <c r="LXZ58" s="767"/>
      <c r="LYA58" s="767"/>
      <c r="LYB58" s="767"/>
      <c r="LYC58" s="767"/>
      <c r="LYD58" s="559"/>
      <c r="LYE58" s="559"/>
      <c r="LYF58" s="560"/>
      <c r="LYG58" s="559"/>
      <c r="LYH58" s="559"/>
      <c r="LYI58" s="559"/>
      <c r="LYJ58" s="560"/>
      <c r="LYK58" s="560"/>
      <c r="LYL58" s="561"/>
      <c r="LYM58" s="560"/>
      <c r="LYN58" s="767"/>
      <c r="LYO58" s="767"/>
      <c r="LYP58" s="767"/>
      <c r="LYQ58" s="767"/>
      <c r="LYR58" s="767"/>
      <c r="LYS58" s="559"/>
      <c r="LYT58" s="559"/>
      <c r="LYU58" s="560"/>
      <c r="LYV58" s="559"/>
      <c r="LYW58" s="559"/>
      <c r="LYX58" s="559"/>
      <c r="LYY58" s="560"/>
      <c r="LYZ58" s="560"/>
      <c r="LZA58" s="561"/>
      <c r="LZB58" s="560"/>
      <c r="LZC58" s="767"/>
      <c r="LZD58" s="767"/>
      <c r="LZE58" s="767"/>
      <c r="LZF58" s="767"/>
      <c r="LZG58" s="767"/>
      <c r="LZH58" s="559"/>
      <c r="LZI58" s="559"/>
      <c r="LZJ58" s="560"/>
      <c r="LZK58" s="559"/>
      <c r="LZL58" s="559"/>
      <c r="LZM58" s="559"/>
      <c r="LZN58" s="560"/>
      <c r="LZO58" s="560"/>
      <c r="LZP58" s="561"/>
      <c r="LZQ58" s="560"/>
      <c r="LZR58" s="767"/>
      <c r="LZS58" s="767"/>
      <c r="LZT58" s="767"/>
      <c r="LZU58" s="767"/>
      <c r="LZV58" s="767"/>
      <c r="LZW58" s="559"/>
      <c r="LZX58" s="559"/>
      <c r="LZY58" s="560"/>
      <c r="LZZ58" s="559"/>
      <c r="MAA58" s="559"/>
      <c r="MAB58" s="559"/>
      <c r="MAC58" s="560"/>
      <c r="MAD58" s="560"/>
      <c r="MAE58" s="561"/>
      <c r="MAF58" s="560"/>
      <c r="MAG58" s="767"/>
      <c r="MAH58" s="767"/>
      <c r="MAI58" s="767"/>
      <c r="MAJ58" s="767"/>
      <c r="MAK58" s="767"/>
      <c r="MAL58" s="559"/>
      <c r="MAM58" s="559"/>
      <c r="MAN58" s="560"/>
      <c r="MAO58" s="559"/>
      <c r="MAP58" s="559"/>
      <c r="MAQ58" s="559"/>
      <c r="MAR58" s="560"/>
      <c r="MAS58" s="560"/>
      <c r="MAT58" s="561"/>
      <c r="MAU58" s="560"/>
      <c r="MAV58" s="767"/>
      <c r="MAW58" s="767"/>
      <c r="MAX58" s="767"/>
      <c r="MAY58" s="767"/>
      <c r="MAZ58" s="767"/>
      <c r="MBA58" s="559"/>
      <c r="MBB58" s="559"/>
      <c r="MBC58" s="560"/>
      <c r="MBD58" s="559"/>
      <c r="MBE58" s="559"/>
      <c r="MBF58" s="559"/>
      <c r="MBG58" s="560"/>
      <c r="MBH58" s="560"/>
      <c r="MBI58" s="561"/>
      <c r="MBJ58" s="560"/>
      <c r="MBK58" s="767"/>
      <c r="MBL58" s="767"/>
      <c r="MBM58" s="767"/>
      <c r="MBN58" s="767"/>
      <c r="MBO58" s="767"/>
      <c r="MBP58" s="559"/>
      <c r="MBQ58" s="559"/>
      <c r="MBR58" s="560"/>
      <c r="MBS58" s="559"/>
      <c r="MBT58" s="559"/>
      <c r="MBU58" s="559"/>
      <c r="MBV58" s="560"/>
      <c r="MBW58" s="560"/>
      <c r="MBX58" s="561"/>
      <c r="MBY58" s="560"/>
      <c r="MBZ58" s="767"/>
      <c r="MCA58" s="767"/>
      <c r="MCB58" s="767"/>
      <c r="MCC58" s="767"/>
      <c r="MCD58" s="767"/>
      <c r="MCE58" s="559"/>
      <c r="MCF58" s="559"/>
      <c r="MCG58" s="560"/>
      <c r="MCH58" s="559"/>
      <c r="MCI58" s="559"/>
      <c r="MCJ58" s="559"/>
      <c r="MCK58" s="560"/>
      <c r="MCL58" s="560"/>
      <c r="MCM58" s="561"/>
      <c r="MCN58" s="560"/>
      <c r="MCO58" s="767"/>
      <c r="MCP58" s="767"/>
      <c r="MCQ58" s="767"/>
      <c r="MCR58" s="767"/>
      <c r="MCS58" s="767"/>
      <c r="MCT58" s="559"/>
      <c r="MCU58" s="559"/>
      <c r="MCV58" s="560"/>
      <c r="MCW58" s="559"/>
      <c r="MCX58" s="559"/>
      <c r="MCY58" s="559"/>
      <c r="MCZ58" s="560"/>
      <c r="MDA58" s="560"/>
      <c r="MDB58" s="561"/>
      <c r="MDC58" s="560"/>
      <c r="MDD58" s="767"/>
      <c r="MDE58" s="767"/>
      <c r="MDF58" s="767"/>
      <c r="MDG58" s="767"/>
      <c r="MDH58" s="767"/>
      <c r="MDI58" s="559"/>
      <c r="MDJ58" s="559"/>
      <c r="MDK58" s="560"/>
      <c r="MDL58" s="559"/>
      <c r="MDM58" s="559"/>
      <c r="MDN58" s="559"/>
      <c r="MDO58" s="560"/>
      <c r="MDP58" s="560"/>
      <c r="MDQ58" s="561"/>
      <c r="MDR58" s="560"/>
      <c r="MDS58" s="767"/>
      <c r="MDT58" s="767"/>
      <c r="MDU58" s="767"/>
      <c r="MDV58" s="767"/>
      <c r="MDW58" s="767"/>
      <c r="MDX58" s="559"/>
      <c r="MDY58" s="559"/>
      <c r="MDZ58" s="560"/>
      <c r="MEA58" s="559"/>
      <c r="MEB58" s="559"/>
      <c r="MEC58" s="559"/>
      <c r="MED58" s="560"/>
      <c r="MEE58" s="560"/>
      <c r="MEF58" s="561"/>
      <c r="MEG58" s="560"/>
      <c r="MEH58" s="767"/>
      <c r="MEI58" s="767"/>
      <c r="MEJ58" s="767"/>
      <c r="MEK58" s="767"/>
      <c r="MEL58" s="767"/>
      <c r="MEM58" s="559"/>
      <c r="MEN58" s="559"/>
      <c r="MEO58" s="560"/>
      <c r="MEP58" s="559"/>
      <c r="MEQ58" s="559"/>
      <c r="MER58" s="559"/>
      <c r="MES58" s="560"/>
      <c r="MET58" s="560"/>
      <c r="MEU58" s="561"/>
      <c r="MEV58" s="560"/>
      <c r="MEW58" s="767"/>
      <c r="MEX58" s="767"/>
      <c r="MEY58" s="767"/>
      <c r="MEZ58" s="767"/>
      <c r="MFA58" s="767"/>
      <c r="MFB58" s="559"/>
      <c r="MFC58" s="559"/>
      <c r="MFD58" s="560"/>
      <c r="MFE58" s="559"/>
      <c r="MFF58" s="559"/>
      <c r="MFG58" s="559"/>
      <c r="MFH58" s="560"/>
      <c r="MFI58" s="560"/>
      <c r="MFJ58" s="561"/>
      <c r="MFK58" s="560"/>
      <c r="MFL58" s="767"/>
      <c r="MFM58" s="767"/>
      <c r="MFN58" s="767"/>
      <c r="MFO58" s="767"/>
      <c r="MFP58" s="767"/>
      <c r="MFQ58" s="559"/>
      <c r="MFR58" s="559"/>
      <c r="MFS58" s="560"/>
      <c r="MFT58" s="559"/>
      <c r="MFU58" s="559"/>
      <c r="MFV58" s="559"/>
      <c r="MFW58" s="560"/>
      <c r="MFX58" s="560"/>
      <c r="MFY58" s="561"/>
      <c r="MFZ58" s="560"/>
      <c r="MGA58" s="767"/>
      <c r="MGB58" s="767"/>
      <c r="MGC58" s="767"/>
      <c r="MGD58" s="767"/>
      <c r="MGE58" s="767"/>
      <c r="MGF58" s="559"/>
      <c r="MGG58" s="559"/>
      <c r="MGH58" s="560"/>
      <c r="MGI58" s="559"/>
      <c r="MGJ58" s="559"/>
      <c r="MGK58" s="559"/>
      <c r="MGL58" s="560"/>
      <c r="MGM58" s="560"/>
      <c r="MGN58" s="561"/>
      <c r="MGO58" s="560"/>
      <c r="MGP58" s="767"/>
      <c r="MGQ58" s="767"/>
      <c r="MGR58" s="767"/>
      <c r="MGS58" s="767"/>
      <c r="MGT58" s="767"/>
      <c r="MGU58" s="559"/>
      <c r="MGV58" s="559"/>
      <c r="MGW58" s="560"/>
      <c r="MGX58" s="559"/>
      <c r="MGY58" s="559"/>
      <c r="MGZ58" s="559"/>
      <c r="MHA58" s="560"/>
      <c r="MHB58" s="560"/>
      <c r="MHC58" s="561"/>
      <c r="MHD58" s="560"/>
      <c r="MHE58" s="767"/>
      <c r="MHF58" s="767"/>
      <c r="MHG58" s="767"/>
      <c r="MHH58" s="767"/>
      <c r="MHI58" s="767"/>
      <c r="MHJ58" s="559"/>
      <c r="MHK58" s="559"/>
      <c r="MHL58" s="560"/>
      <c r="MHM58" s="559"/>
      <c r="MHN58" s="559"/>
      <c r="MHO58" s="559"/>
      <c r="MHP58" s="560"/>
      <c r="MHQ58" s="560"/>
      <c r="MHR58" s="561"/>
      <c r="MHS58" s="560"/>
      <c r="MHT58" s="767"/>
      <c r="MHU58" s="767"/>
      <c r="MHV58" s="767"/>
      <c r="MHW58" s="767"/>
      <c r="MHX58" s="767"/>
      <c r="MHY58" s="559"/>
      <c r="MHZ58" s="559"/>
      <c r="MIA58" s="560"/>
      <c r="MIB58" s="559"/>
      <c r="MIC58" s="559"/>
      <c r="MID58" s="559"/>
      <c r="MIE58" s="560"/>
      <c r="MIF58" s="560"/>
      <c r="MIG58" s="561"/>
      <c r="MIH58" s="560"/>
      <c r="MII58" s="767"/>
      <c r="MIJ58" s="767"/>
      <c r="MIK58" s="767"/>
      <c r="MIL58" s="767"/>
      <c r="MIM58" s="767"/>
      <c r="MIN58" s="559"/>
      <c r="MIO58" s="559"/>
      <c r="MIP58" s="560"/>
      <c r="MIQ58" s="559"/>
      <c r="MIR58" s="559"/>
      <c r="MIS58" s="559"/>
      <c r="MIT58" s="560"/>
      <c r="MIU58" s="560"/>
      <c r="MIV58" s="561"/>
      <c r="MIW58" s="560"/>
      <c r="MIX58" s="767"/>
      <c r="MIY58" s="767"/>
      <c r="MIZ58" s="767"/>
      <c r="MJA58" s="767"/>
      <c r="MJB58" s="767"/>
      <c r="MJC58" s="559"/>
      <c r="MJD58" s="559"/>
      <c r="MJE58" s="560"/>
      <c r="MJF58" s="559"/>
      <c r="MJG58" s="559"/>
      <c r="MJH58" s="559"/>
      <c r="MJI58" s="560"/>
      <c r="MJJ58" s="560"/>
      <c r="MJK58" s="561"/>
      <c r="MJL58" s="560"/>
      <c r="MJM58" s="767"/>
      <c r="MJN58" s="767"/>
      <c r="MJO58" s="767"/>
      <c r="MJP58" s="767"/>
      <c r="MJQ58" s="767"/>
      <c r="MJR58" s="559"/>
      <c r="MJS58" s="559"/>
      <c r="MJT58" s="560"/>
      <c r="MJU58" s="559"/>
      <c r="MJV58" s="559"/>
      <c r="MJW58" s="559"/>
      <c r="MJX58" s="560"/>
      <c r="MJY58" s="560"/>
      <c r="MJZ58" s="561"/>
      <c r="MKA58" s="560"/>
      <c r="MKB58" s="767"/>
      <c r="MKC58" s="767"/>
      <c r="MKD58" s="767"/>
      <c r="MKE58" s="767"/>
      <c r="MKF58" s="767"/>
      <c r="MKG58" s="559"/>
      <c r="MKH58" s="559"/>
      <c r="MKI58" s="560"/>
      <c r="MKJ58" s="559"/>
      <c r="MKK58" s="559"/>
      <c r="MKL58" s="559"/>
      <c r="MKM58" s="560"/>
      <c r="MKN58" s="560"/>
      <c r="MKO58" s="561"/>
      <c r="MKP58" s="560"/>
      <c r="MKQ58" s="767"/>
      <c r="MKR58" s="767"/>
      <c r="MKS58" s="767"/>
      <c r="MKT58" s="767"/>
      <c r="MKU58" s="767"/>
      <c r="MKV58" s="559"/>
      <c r="MKW58" s="559"/>
      <c r="MKX58" s="560"/>
      <c r="MKY58" s="559"/>
      <c r="MKZ58" s="559"/>
      <c r="MLA58" s="559"/>
      <c r="MLB58" s="560"/>
      <c r="MLC58" s="560"/>
      <c r="MLD58" s="561"/>
      <c r="MLE58" s="560"/>
      <c r="MLF58" s="767"/>
      <c r="MLG58" s="767"/>
      <c r="MLH58" s="767"/>
      <c r="MLI58" s="767"/>
      <c r="MLJ58" s="767"/>
      <c r="MLK58" s="559"/>
      <c r="MLL58" s="559"/>
      <c r="MLM58" s="560"/>
      <c r="MLN58" s="559"/>
      <c r="MLO58" s="559"/>
      <c r="MLP58" s="559"/>
      <c r="MLQ58" s="560"/>
      <c r="MLR58" s="560"/>
      <c r="MLS58" s="561"/>
      <c r="MLT58" s="560"/>
      <c r="MLU58" s="767"/>
      <c r="MLV58" s="767"/>
      <c r="MLW58" s="767"/>
      <c r="MLX58" s="767"/>
      <c r="MLY58" s="767"/>
      <c r="MLZ58" s="559"/>
      <c r="MMA58" s="559"/>
      <c r="MMB58" s="560"/>
      <c r="MMC58" s="559"/>
      <c r="MMD58" s="559"/>
      <c r="MME58" s="559"/>
      <c r="MMF58" s="560"/>
      <c r="MMG58" s="560"/>
      <c r="MMH58" s="561"/>
      <c r="MMI58" s="560"/>
      <c r="MMJ58" s="767"/>
      <c r="MMK58" s="767"/>
      <c r="MML58" s="767"/>
      <c r="MMM58" s="767"/>
      <c r="MMN58" s="767"/>
      <c r="MMO58" s="559"/>
      <c r="MMP58" s="559"/>
      <c r="MMQ58" s="560"/>
      <c r="MMR58" s="559"/>
      <c r="MMS58" s="559"/>
      <c r="MMT58" s="559"/>
      <c r="MMU58" s="560"/>
      <c r="MMV58" s="560"/>
      <c r="MMW58" s="561"/>
      <c r="MMX58" s="560"/>
      <c r="MMY58" s="767"/>
      <c r="MMZ58" s="767"/>
      <c r="MNA58" s="767"/>
      <c r="MNB58" s="767"/>
      <c r="MNC58" s="767"/>
      <c r="MND58" s="559"/>
      <c r="MNE58" s="559"/>
      <c r="MNF58" s="560"/>
      <c r="MNG58" s="559"/>
      <c r="MNH58" s="559"/>
      <c r="MNI58" s="559"/>
      <c r="MNJ58" s="560"/>
      <c r="MNK58" s="560"/>
      <c r="MNL58" s="561"/>
      <c r="MNM58" s="560"/>
      <c r="MNN58" s="767"/>
      <c r="MNO58" s="767"/>
      <c r="MNP58" s="767"/>
      <c r="MNQ58" s="767"/>
      <c r="MNR58" s="767"/>
      <c r="MNS58" s="559"/>
      <c r="MNT58" s="559"/>
      <c r="MNU58" s="560"/>
      <c r="MNV58" s="559"/>
      <c r="MNW58" s="559"/>
      <c r="MNX58" s="559"/>
      <c r="MNY58" s="560"/>
      <c r="MNZ58" s="560"/>
      <c r="MOA58" s="561"/>
      <c r="MOB58" s="560"/>
      <c r="MOC58" s="767"/>
      <c r="MOD58" s="767"/>
      <c r="MOE58" s="767"/>
      <c r="MOF58" s="767"/>
      <c r="MOG58" s="767"/>
      <c r="MOH58" s="559"/>
      <c r="MOI58" s="559"/>
      <c r="MOJ58" s="560"/>
      <c r="MOK58" s="559"/>
      <c r="MOL58" s="559"/>
      <c r="MOM58" s="559"/>
      <c r="MON58" s="560"/>
      <c r="MOO58" s="560"/>
      <c r="MOP58" s="561"/>
      <c r="MOQ58" s="560"/>
      <c r="MOR58" s="767"/>
      <c r="MOS58" s="767"/>
      <c r="MOT58" s="767"/>
      <c r="MOU58" s="767"/>
      <c r="MOV58" s="767"/>
      <c r="MOW58" s="559"/>
      <c r="MOX58" s="559"/>
      <c r="MOY58" s="560"/>
      <c r="MOZ58" s="559"/>
      <c r="MPA58" s="559"/>
      <c r="MPB58" s="559"/>
      <c r="MPC58" s="560"/>
      <c r="MPD58" s="560"/>
      <c r="MPE58" s="561"/>
      <c r="MPF58" s="560"/>
      <c r="MPG58" s="767"/>
      <c r="MPH58" s="767"/>
      <c r="MPI58" s="767"/>
      <c r="MPJ58" s="767"/>
      <c r="MPK58" s="767"/>
      <c r="MPL58" s="559"/>
      <c r="MPM58" s="559"/>
      <c r="MPN58" s="560"/>
      <c r="MPO58" s="559"/>
      <c r="MPP58" s="559"/>
      <c r="MPQ58" s="559"/>
      <c r="MPR58" s="560"/>
      <c r="MPS58" s="560"/>
      <c r="MPT58" s="561"/>
      <c r="MPU58" s="560"/>
      <c r="MPV58" s="767"/>
      <c r="MPW58" s="767"/>
      <c r="MPX58" s="767"/>
      <c r="MPY58" s="767"/>
      <c r="MPZ58" s="767"/>
      <c r="MQA58" s="559"/>
      <c r="MQB58" s="559"/>
      <c r="MQC58" s="560"/>
      <c r="MQD58" s="559"/>
      <c r="MQE58" s="559"/>
      <c r="MQF58" s="559"/>
      <c r="MQG58" s="560"/>
      <c r="MQH58" s="560"/>
      <c r="MQI58" s="561"/>
      <c r="MQJ58" s="560"/>
      <c r="MQK58" s="767"/>
      <c r="MQL58" s="767"/>
      <c r="MQM58" s="767"/>
      <c r="MQN58" s="767"/>
      <c r="MQO58" s="767"/>
      <c r="MQP58" s="559"/>
      <c r="MQQ58" s="559"/>
      <c r="MQR58" s="560"/>
      <c r="MQS58" s="559"/>
      <c r="MQT58" s="559"/>
      <c r="MQU58" s="559"/>
      <c r="MQV58" s="560"/>
      <c r="MQW58" s="560"/>
      <c r="MQX58" s="561"/>
      <c r="MQY58" s="560"/>
      <c r="MQZ58" s="767"/>
      <c r="MRA58" s="767"/>
      <c r="MRB58" s="767"/>
      <c r="MRC58" s="767"/>
      <c r="MRD58" s="767"/>
      <c r="MRE58" s="559"/>
      <c r="MRF58" s="559"/>
      <c r="MRG58" s="560"/>
      <c r="MRH58" s="559"/>
      <c r="MRI58" s="559"/>
      <c r="MRJ58" s="559"/>
      <c r="MRK58" s="560"/>
      <c r="MRL58" s="560"/>
      <c r="MRM58" s="561"/>
      <c r="MRN58" s="560"/>
      <c r="MRO58" s="767"/>
      <c r="MRP58" s="767"/>
      <c r="MRQ58" s="767"/>
      <c r="MRR58" s="767"/>
      <c r="MRS58" s="767"/>
      <c r="MRT58" s="559"/>
      <c r="MRU58" s="559"/>
      <c r="MRV58" s="560"/>
      <c r="MRW58" s="559"/>
      <c r="MRX58" s="559"/>
      <c r="MRY58" s="559"/>
      <c r="MRZ58" s="560"/>
      <c r="MSA58" s="560"/>
      <c r="MSB58" s="561"/>
      <c r="MSC58" s="560"/>
      <c r="MSD58" s="767"/>
      <c r="MSE58" s="767"/>
      <c r="MSF58" s="767"/>
      <c r="MSG58" s="767"/>
      <c r="MSH58" s="767"/>
      <c r="MSI58" s="559"/>
      <c r="MSJ58" s="559"/>
      <c r="MSK58" s="560"/>
      <c r="MSL58" s="559"/>
      <c r="MSM58" s="559"/>
      <c r="MSN58" s="559"/>
      <c r="MSO58" s="560"/>
      <c r="MSP58" s="560"/>
      <c r="MSQ58" s="561"/>
      <c r="MSR58" s="560"/>
      <c r="MSS58" s="767"/>
      <c r="MST58" s="767"/>
      <c r="MSU58" s="767"/>
      <c r="MSV58" s="767"/>
      <c r="MSW58" s="767"/>
      <c r="MSX58" s="559"/>
      <c r="MSY58" s="559"/>
      <c r="MSZ58" s="560"/>
      <c r="MTA58" s="559"/>
      <c r="MTB58" s="559"/>
      <c r="MTC58" s="559"/>
      <c r="MTD58" s="560"/>
      <c r="MTE58" s="560"/>
      <c r="MTF58" s="561"/>
      <c r="MTG58" s="560"/>
      <c r="MTH58" s="767"/>
      <c r="MTI58" s="767"/>
      <c r="MTJ58" s="767"/>
      <c r="MTK58" s="767"/>
      <c r="MTL58" s="767"/>
      <c r="MTM58" s="559"/>
      <c r="MTN58" s="559"/>
      <c r="MTO58" s="560"/>
      <c r="MTP58" s="559"/>
      <c r="MTQ58" s="559"/>
      <c r="MTR58" s="559"/>
      <c r="MTS58" s="560"/>
      <c r="MTT58" s="560"/>
      <c r="MTU58" s="561"/>
      <c r="MTV58" s="560"/>
      <c r="MTW58" s="767"/>
      <c r="MTX58" s="767"/>
      <c r="MTY58" s="767"/>
      <c r="MTZ58" s="767"/>
      <c r="MUA58" s="767"/>
      <c r="MUB58" s="559"/>
      <c r="MUC58" s="559"/>
      <c r="MUD58" s="560"/>
      <c r="MUE58" s="559"/>
      <c r="MUF58" s="559"/>
      <c r="MUG58" s="559"/>
      <c r="MUH58" s="560"/>
      <c r="MUI58" s="560"/>
      <c r="MUJ58" s="561"/>
      <c r="MUK58" s="560"/>
      <c r="MUL58" s="767"/>
      <c r="MUM58" s="767"/>
      <c r="MUN58" s="767"/>
      <c r="MUO58" s="767"/>
      <c r="MUP58" s="767"/>
      <c r="MUQ58" s="559"/>
      <c r="MUR58" s="559"/>
      <c r="MUS58" s="560"/>
      <c r="MUT58" s="559"/>
      <c r="MUU58" s="559"/>
      <c r="MUV58" s="559"/>
      <c r="MUW58" s="560"/>
      <c r="MUX58" s="560"/>
      <c r="MUY58" s="561"/>
      <c r="MUZ58" s="560"/>
      <c r="MVA58" s="767"/>
      <c r="MVB58" s="767"/>
      <c r="MVC58" s="767"/>
      <c r="MVD58" s="767"/>
      <c r="MVE58" s="767"/>
      <c r="MVF58" s="559"/>
      <c r="MVG58" s="559"/>
      <c r="MVH58" s="560"/>
      <c r="MVI58" s="559"/>
      <c r="MVJ58" s="559"/>
      <c r="MVK58" s="559"/>
      <c r="MVL58" s="560"/>
      <c r="MVM58" s="560"/>
      <c r="MVN58" s="561"/>
      <c r="MVO58" s="560"/>
      <c r="MVP58" s="767"/>
      <c r="MVQ58" s="767"/>
      <c r="MVR58" s="767"/>
      <c r="MVS58" s="767"/>
      <c r="MVT58" s="767"/>
      <c r="MVU58" s="559"/>
      <c r="MVV58" s="559"/>
      <c r="MVW58" s="560"/>
      <c r="MVX58" s="559"/>
      <c r="MVY58" s="559"/>
      <c r="MVZ58" s="559"/>
      <c r="MWA58" s="560"/>
      <c r="MWB58" s="560"/>
      <c r="MWC58" s="561"/>
      <c r="MWD58" s="560"/>
      <c r="MWE58" s="767"/>
      <c r="MWF58" s="767"/>
      <c r="MWG58" s="767"/>
      <c r="MWH58" s="767"/>
      <c r="MWI58" s="767"/>
      <c r="MWJ58" s="559"/>
      <c r="MWK58" s="559"/>
      <c r="MWL58" s="560"/>
      <c r="MWM58" s="559"/>
      <c r="MWN58" s="559"/>
      <c r="MWO58" s="559"/>
      <c r="MWP58" s="560"/>
      <c r="MWQ58" s="560"/>
      <c r="MWR58" s="561"/>
      <c r="MWS58" s="560"/>
      <c r="MWT58" s="767"/>
      <c r="MWU58" s="767"/>
      <c r="MWV58" s="767"/>
      <c r="MWW58" s="767"/>
      <c r="MWX58" s="767"/>
      <c r="MWY58" s="559"/>
      <c r="MWZ58" s="559"/>
      <c r="MXA58" s="560"/>
      <c r="MXB58" s="559"/>
      <c r="MXC58" s="559"/>
      <c r="MXD58" s="559"/>
      <c r="MXE58" s="560"/>
      <c r="MXF58" s="560"/>
      <c r="MXG58" s="561"/>
      <c r="MXH58" s="560"/>
      <c r="MXI58" s="767"/>
      <c r="MXJ58" s="767"/>
      <c r="MXK58" s="767"/>
      <c r="MXL58" s="767"/>
      <c r="MXM58" s="767"/>
      <c r="MXN58" s="559"/>
      <c r="MXO58" s="559"/>
      <c r="MXP58" s="560"/>
      <c r="MXQ58" s="559"/>
      <c r="MXR58" s="559"/>
      <c r="MXS58" s="559"/>
      <c r="MXT58" s="560"/>
      <c r="MXU58" s="560"/>
      <c r="MXV58" s="561"/>
      <c r="MXW58" s="560"/>
      <c r="MXX58" s="767"/>
      <c r="MXY58" s="767"/>
      <c r="MXZ58" s="767"/>
      <c r="MYA58" s="767"/>
      <c r="MYB58" s="767"/>
      <c r="MYC58" s="559"/>
      <c r="MYD58" s="559"/>
      <c r="MYE58" s="560"/>
      <c r="MYF58" s="559"/>
      <c r="MYG58" s="559"/>
      <c r="MYH58" s="559"/>
      <c r="MYI58" s="560"/>
      <c r="MYJ58" s="560"/>
      <c r="MYK58" s="561"/>
      <c r="MYL58" s="560"/>
      <c r="MYM58" s="767"/>
      <c r="MYN58" s="767"/>
      <c r="MYO58" s="767"/>
      <c r="MYP58" s="767"/>
      <c r="MYQ58" s="767"/>
      <c r="MYR58" s="559"/>
      <c r="MYS58" s="559"/>
      <c r="MYT58" s="560"/>
      <c r="MYU58" s="559"/>
      <c r="MYV58" s="559"/>
      <c r="MYW58" s="559"/>
      <c r="MYX58" s="560"/>
      <c r="MYY58" s="560"/>
      <c r="MYZ58" s="561"/>
      <c r="MZA58" s="560"/>
      <c r="MZB58" s="767"/>
      <c r="MZC58" s="767"/>
      <c r="MZD58" s="767"/>
      <c r="MZE58" s="767"/>
      <c r="MZF58" s="767"/>
      <c r="MZG58" s="559"/>
      <c r="MZH58" s="559"/>
      <c r="MZI58" s="560"/>
      <c r="MZJ58" s="559"/>
      <c r="MZK58" s="559"/>
      <c r="MZL58" s="559"/>
      <c r="MZM58" s="560"/>
      <c r="MZN58" s="560"/>
      <c r="MZO58" s="561"/>
      <c r="MZP58" s="560"/>
      <c r="MZQ58" s="767"/>
      <c r="MZR58" s="767"/>
      <c r="MZS58" s="767"/>
      <c r="MZT58" s="767"/>
      <c r="MZU58" s="767"/>
      <c r="MZV58" s="559"/>
      <c r="MZW58" s="559"/>
      <c r="MZX58" s="560"/>
      <c r="MZY58" s="559"/>
      <c r="MZZ58" s="559"/>
      <c r="NAA58" s="559"/>
      <c r="NAB58" s="560"/>
      <c r="NAC58" s="560"/>
      <c r="NAD58" s="561"/>
      <c r="NAE58" s="560"/>
      <c r="NAF58" s="767"/>
      <c r="NAG58" s="767"/>
      <c r="NAH58" s="767"/>
      <c r="NAI58" s="767"/>
      <c r="NAJ58" s="767"/>
      <c r="NAK58" s="559"/>
      <c r="NAL58" s="559"/>
      <c r="NAM58" s="560"/>
      <c r="NAN58" s="559"/>
      <c r="NAO58" s="559"/>
      <c r="NAP58" s="559"/>
      <c r="NAQ58" s="560"/>
      <c r="NAR58" s="560"/>
      <c r="NAS58" s="561"/>
      <c r="NAT58" s="560"/>
      <c r="NAU58" s="767"/>
      <c r="NAV58" s="767"/>
      <c r="NAW58" s="767"/>
      <c r="NAX58" s="767"/>
      <c r="NAY58" s="767"/>
      <c r="NAZ58" s="559"/>
      <c r="NBA58" s="559"/>
      <c r="NBB58" s="560"/>
      <c r="NBC58" s="559"/>
      <c r="NBD58" s="559"/>
      <c r="NBE58" s="559"/>
      <c r="NBF58" s="560"/>
      <c r="NBG58" s="560"/>
      <c r="NBH58" s="561"/>
      <c r="NBI58" s="560"/>
      <c r="NBJ58" s="767"/>
      <c r="NBK58" s="767"/>
      <c r="NBL58" s="767"/>
      <c r="NBM58" s="767"/>
      <c r="NBN58" s="767"/>
      <c r="NBO58" s="559"/>
      <c r="NBP58" s="559"/>
      <c r="NBQ58" s="560"/>
      <c r="NBR58" s="559"/>
      <c r="NBS58" s="559"/>
      <c r="NBT58" s="559"/>
      <c r="NBU58" s="560"/>
      <c r="NBV58" s="560"/>
      <c r="NBW58" s="561"/>
      <c r="NBX58" s="560"/>
      <c r="NBY58" s="767"/>
      <c r="NBZ58" s="767"/>
      <c r="NCA58" s="767"/>
      <c r="NCB58" s="767"/>
      <c r="NCC58" s="767"/>
      <c r="NCD58" s="559"/>
      <c r="NCE58" s="559"/>
      <c r="NCF58" s="560"/>
      <c r="NCG58" s="559"/>
      <c r="NCH58" s="559"/>
      <c r="NCI58" s="559"/>
      <c r="NCJ58" s="560"/>
      <c r="NCK58" s="560"/>
      <c r="NCL58" s="561"/>
      <c r="NCM58" s="560"/>
      <c r="NCN58" s="767"/>
      <c r="NCO58" s="767"/>
      <c r="NCP58" s="767"/>
      <c r="NCQ58" s="767"/>
      <c r="NCR58" s="767"/>
      <c r="NCS58" s="559"/>
      <c r="NCT58" s="559"/>
      <c r="NCU58" s="560"/>
      <c r="NCV58" s="559"/>
      <c r="NCW58" s="559"/>
      <c r="NCX58" s="559"/>
      <c r="NCY58" s="560"/>
      <c r="NCZ58" s="560"/>
      <c r="NDA58" s="561"/>
      <c r="NDB58" s="560"/>
      <c r="NDC58" s="767"/>
      <c r="NDD58" s="767"/>
      <c r="NDE58" s="767"/>
      <c r="NDF58" s="767"/>
      <c r="NDG58" s="767"/>
      <c r="NDH58" s="559"/>
      <c r="NDI58" s="559"/>
      <c r="NDJ58" s="560"/>
      <c r="NDK58" s="559"/>
      <c r="NDL58" s="559"/>
      <c r="NDM58" s="559"/>
      <c r="NDN58" s="560"/>
      <c r="NDO58" s="560"/>
      <c r="NDP58" s="561"/>
      <c r="NDQ58" s="560"/>
      <c r="NDR58" s="767"/>
      <c r="NDS58" s="767"/>
      <c r="NDT58" s="767"/>
      <c r="NDU58" s="767"/>
      <c r="NDV58" s="767"/>
      <c r="NDW58" s="559"/>
      <c r="NDX58" s="559"/>
      <c r="NDY58" s="560"/>
      <c r="NDZ58" s="559"/>
      <c r="NEA58" s="559"/>
      <c r="NEB58" s="559"/>
      <c r="NEC58" s="560"/>
      <c r="NED58" s="560"/>
      <c r="NEE58" s="561"/>
      <c r="NEF58" s="560"/>
      <c r="NEG58" s="767"/>
      <c r="NEH58" s="767"/>
      <c r="NEI58" s="767"/>
      <c r="NEJ58" s="767"/>
      <c r="NEK58" s="767"/>
      <c r="NEL58" s="559"/>
      <c r="NEM58" s="559"/>
      <c r="NEN58" s="560"/>
      <c r="NEO58" s="559"/>
      <c r="NEP58" s="559"/>
      <c r="NEQ58" s="559"/>
      <c r="NER58" s="560"/>
      <c r="NES58" s="560"/>
      <c r="NET58" s="561"/>
      <c r="NEU58" s="560"/>
      <c r="NEV58" s="767"/>
      <c r="NEW58" s="767"/>
      <c r="NEX58" s="767"/>
      <c r="NEY58" s="767"/>
      <c r="NEZ58" s="767"/>
      <c r="NFA58" s="559"/>
      <c r="NFB58" s="559"/>
      <c r="NFC58" s="560"/>
      <c r="NFD58" s="559"/>
      <c r="NFE58" s="559"/>
      <c r="NFF58" s="559"/>
      <c r="NFG58" s="560"/>
      <c r="NFH58" s="560"/>
      <c r="NFI58" s="561"/>
      <c r="NFJ58" s="560"/>
      <c r="NFK58" s="767"/>
      <c r="NFL58" s="767"/>
      <c r="NFM58" s="767"/>
      <c r="NFN58" s="767"/>
      <c r="NFO58" s="767"/>
      <c r="NFP58" s="559"/>
      <c r="NFQ58" s="559"/>
      <c r="NFR58" s="560"/>
      <c r="NFS58" s="559"/>
      <c r="NFT58" s="559"/>
      <c r="NFU58" s="559"/>
      <c r="NFV58" s="560"/>
      <c r="NFW58" s="560"/>
      <c r="NFX58" s="561"/>
      <c r="NFY58" s="560"/>
      <c r="NFZ58" s="767"/>
      <c r="NGA58" s="767"/>
      <c r="NGB58" s="767"/>
      <c r="NGC58" s="767"/>
      <c r="NGD58" s="767"/>
      <c r="NGE58" s="559"/>
      <c r="NGF58" s="559"/>
      <c r="NGG58" s="560"/>
      <c r="NGH58" s="559"/>
      <c r="NGI58" s="559"/>
      <c r="NGJ58" s="559"/>
      <c r="NGK58" s="560"/>
      <c r="NGL58" s="560"/>
      <c r="NGM58" s="561"/>
      <c r="NGN58" s="560"/>
      <c r="NGO58" s="767"/>
      <c r="NGP58" s="767"/>
      <c r="NGQ58" s="767"/>
      <c r="NGR58" s="767"/>
      <c r="NGS58" s="767"/>
      <c r="NGT58" s="559"/>
      <c r="NGU58" s="559"/>
      <c r="NGV58" s="560"/>
      <c r="NGW58" s="559"/>
      <c r="NGX58" s="559"/>
      <c r="NGY58" s="559"/>
      <c r="NGZ58" s="560"/>
      <c r="NHA58" s="560"/>
      <c r="NHB58" s="561"/>
      <c r="NHC58" s="560"/>
      <c r="NHD58" s="767"/>
      <c r="NHE58" s="767"/>
      <c r="NHF58" s="767"/>
      <c r="NHG58" s="767"/>
      <c r="NHH58" s="767"/>
      <c r="NHI58" s="559"/>
      <c r="NHJ58" s="559"/>
      <c r="NHK58" s="560"/>
      <c r="NHL58" s="559"/>
      <c r="NHM58" s="559"/>
      <c r="NHN58" s="559"/>
      <c r="NHO58" s="560"/>
      <c r="NHP58" s="560"/>
      <c r="NHQ58" s="561"/>
      <c r="NHR58" s="560"/>
      <c r="NHS58" s="767"/>
      <c r="NHT58" s="767"/>
      <c r="NHU58" s="767"/>
      <c r="NHV58" s="767"/>
      <c r="NHW58" s="767"/>
      <c r="NHX58" s="559"/>
      <c r="NHY58" s="559"/>
      <c r="NHZ58" s="560"/>
      <c r="NIA58" s="559"/>
      <c r="NIB58" s="559"/>
      <c r="NIC58" s="559"/>
      <c r="NID58" s="560"/>
      <c r="NIE58" s="560"/>
      <c r="NIF58" s="561"/>
      <c r="NIG58" s="560"/>
      <c r="NIH58" s="767"/>
      <c r="NII58" s="767"/>
      <c r="NIJ58" s="767"/>
      <c r="NIK58" s="767"/>
      <c r="NIL58" s="767"/>
      <c r="NIM58" s="559"/>
      <c r="NIN58" s="559"/>
      <c r="NIO58" s="560"/>
      <c r="NIP58" s="559"/>
      <c r="NIQ58" s="559"/>
      <c r="NIR58" s="559"/>
      <c r="NIS58" s="560"/>
      <c r="NIT58" s="560"/>
      <c r="NIU58" s="561"/>
      <c r="NIV58" s="560"/>
      <c r="NIW58" s="767"/>
      <c r="NIX58" s="767"/>
      <c r="NIY58" s="767"/>
      <c r="NIZ58" s="767"/>
      <c r="NJA58" s="767"/>
      <c r="NJB58" s="559"/>
      <c r="NJC58" s="559"/>
      <c r="NJD58" s="560"/>
      <c r="NJE58" s="559"/>
      <c r="NJF58" s="559"/>
      <c r="NJG58" s="559"/>
      <c r="NJH58" s="560"/>
      <c r="NJI58" s="560"/>
      <c r="NJJ58" s="561"/>
      <c r="NJK58" s="560"/>
      <c r="NJL58" s="767"/>
      <c r="NJM58" s="767"/>
      <c r="NJN58" s="767"/>
      <c r="NJO58" s="767"/>
      <c r="NJP58" s="767"/>
      <c r="NJQ58" s="559"/>
      <c r="NJR58" s="559"/>
      <c r="NJS58" s="560"/>
      <c r="NJT58" s="559"/>
      <c r="NJU58" s="559"/>
      <c r="NJV58" s="559"/>
      <c r="NJW58" s="560"/>
      <c r="NJX58" s="560"/>
      <c r="NJY58" s="561"/>
      <c r="NJZ58" s="560"/>
      <c r="NKA58" s="767"/>
      <c r="NKB58" s="767"/>
      <c r="NKC58" s="767"/>
      <c r="NKD58" s="767"/>
      <c r="NKE58" s="767"/>
      <c r="NKF58" s="559"/>
      <c r="NKG58" s="559"/>
      <c r="NKH58" s="560"/>
      <c r="NKI58" s="559"/>
      <c r="NKJ58" s="559"/>
      <c r="NKK58" s="559"/>
      <c r="NKL58" s="560"/>
      <c r="NKM58" s="560"/>
      <c r="NKN58" s="561"/>
      <c r="NKO58" s="560"/>
      <c r="NKP58" s="767"/>
      <c r="NKQ58" s="767"/>
      <c r="NKR58" s="767"/>
      <c r="NKS58" s="767"/>
      <c r="NKT58" s="767"/>
      <c r="NKU58" s="559"/>
      <c r="NKV58" s="559"/>
      <c r="NKW58" s="560"/>
      <c r="NKX58" s="559"/>
      <c r="NKY58" s="559"/>
      <c r="NKZ58" s="559"/>
      <c r="NLA58" s="560"/>
      <c r="NLB58" s="560"/>
      <c r="NLC58" s="561"/>
      <c r="NLD58" s="560"/>
      <c r="NLE58" s="767"/>
      <c r="NLF58" s="767"/>
      <c r="NLG58" s="767"/>
      <c r="NLH58" s="767"/>
      <c r="NLI58" s="767"/>
      <c r="NLJ58" s="559"/>
      <c r="NLK58" s="559"/>
      <c r="NLL58" s="560"/>
      <c r="NLM58" s="559"/>
      <c r="NLN58" s="559"/>
      <c r="NLO58" s="559"/>
      <c r="NLP58" s="560"/>
      <c r="NLQ58" s="560"/>
      <c r="NLR58" s="561"/>
      <c r="NLS58" s="560"/>
      <c r="NLT58" s="767"/>
      <c r="NLU58" s="767"/>
      <c r="NLV58" s="767"/>
      <c r="NLW58" s="767"/>
      <c r="NLX58" s="767"/>
      <c r="NLY58" s="559"/>
      <c r="NLZ58" s="559"/>
      <c r="NMA58" s="560"/>
      <c r="NMB58" s="559"/>
      <c r="NMC58" s="559"/>
      <c r="NMD58" s="559"/>
      <c r="NME58" s="560"/>
      <c r="NMF58" s="560"/>
      <c r="NMG58" s="561"/>
      <c r="NMH58" s="560"/>
      <c r="NMI58" s="767"/>
      <c r="NMJ58" s="767"/>
      <c r="NMK58" s="767"/>
      <c r="NML58" s="767"/>
      <c r="NMM58" s="767"/>
      <c r="NMN58" s="559"/>
      <c r="NMO58" s="559"/>
      <c r="NMP58" s="560"/>
      <c r="NMQ58" s="559"/>
      <c r="NMR58" s="559"/>
      <c r="NMS58" s="559"/>
      <c r="NMT58" s="560"/>
      <c r="NMU58" s="560"/>
      <c r="NMV58" s="561"/>
      <c r="NMW58" s="560"/>
      <c r="NMX58" s="767"/>
      <c r="NMY58" s="767"/>
      <c r="NMZ58" s="767"/>
      <c r="NNA58" s="767"/>
      <c r="NNB58" s="767"/>
      <c r="NNC58" s="559"/>
      <c r="NND58" s="559"/>
      <c r="NNE58" s="560"/>
      <c r="NNF58" s="559"/>
      <c r="NNG58" s="559"/>
      <c r="NNH58" s="559"/>
      <c r="NNI58" s="560"/>
      <c r="NNJ58" s="560"/>
      <c r="NNK58" s="561"/>
      <c r="NNL58" s="560"/>
      <c r="NNM58" s="767"/>
      <c r="NNN58" s="767"/>
      <c r="NNO58" s="767"/>
      <c r="NNP58" s="767"/>
      <c r="NNQ58" s="767"/>
      <c r="NNR58" s="559"/>
      <c r="NNS58" s="559"/>
      <c r="NNT58" s="560"/>
      <c r="NNU58" s="559"/>
      <c r="NNV58" s="559"/>
      <c r="NNW58" s="559"/>
      <c r="NNX58" s="560"/>
      <c r="NNY58" s="560"/>
      <c r="NNZ58" s="561"/>
      <c r="NOA58" s="560"/>
      <c r="NOB58" s="767"/>
      <c r="NOC58" s="767"/>
      <c r="NOD58" s="767"/>
      <c r="NOE58" s="767"/>
      <c r="NOF58" s="767"/>
      <c r="NOG58" s="559"/>
      <c r="NOH58" s="559"/>
      <c r="NOI58" s="560"/>
      <c r="NOJ58" s="559"/>
      <c r="NOK58" s="559"/>
      <c r="NOL58" s="559"/>
      <c r="NOM58" s="560"/>
      <c r="NON58" s="560"/>
      <c r="NOO58" s="561"/>
      <c r="NOP58" s="560"/>
      <c r="NOQ58" s="767"/>
      <c r="NOR58" s="767"/>
      <c r="NOS58" s="767"/>
      <c r="NOT58" s="767"/>
      <c r="NOU58" s="767"/>
      <c r="NOV58" s="559"/>
      <c r="NOW58" s="559"/>
      <c r="NOX58" s="560"/>
      <c r="NOY58" s="559"/>
      <c r="NOZ58" s="559"/>
      <c r="NPA58" s="559"/>
      <c r="NPB58" s="560"/>
      <c r="NPC58" s="560"/>
      <c r="NPD58" s="561"/>
      <c r="NPE58" s="560"/>
      <c r="NPF58" s="767"/>
      <c r="NPG58" s="767"/>
      <c r="NPH58" s="767"/>
      <c r="NPI58" s="767"/>
      <c r="NPJ58" s="767"/>
      <c r="NPK58" s="559"/>
      <c r="NPL58" s="559"/>
      <c r="NPM58" s="560"/>
      <c r="NPN58" s="559"/>
      <c r="NPO58" s="559"/>
      <c r="NPP58" s="559"/>
      <c r="NPQ58" s="560"/>
      <c r="NPR58" s="560"/>
      <c r="NPS58" s="561"/>
      <c r="NPT58" s="560"/>
      <c r="NPU58" s="767"/>
      <c r="NPV58" s="767"/>
      <c r="NPW58" s="767"/>
      <c r="NPX58" s="767"/>
      <c r="NPY58" s="767"/>
      <c r="NPZ58" s="559"/>
      <c r="NQA58" s="559"/>
      <c r="NQB58" s="560"/>
      <c r="NQC58" s="559"/>
      <c r="NQD58" s="559"/>
      <c r="NQE58" s="559"/>
      <c r="NQF58" s="560"/>
      <c r="NQG58" s="560"/>
      <c r="NQH58" s="561"/>
      <c r="NQI58" s="560"/>
      <c r="NQJ58" s="767"/>
      <c r="NQK58" s="767"/>
      <c r="NQL58" s="767"/>
      <c r="NQM58" s="767"/>
      <c r="NQN58" s="767"/>
      <c r="NQO58" s="559"/>
      <c r="NQP58" s="559"/>
      <c r="NQQ58" s="560"/>
      <c r="NQR58" s="559"/>
      <c r="NQS58" s="559"/>
      <c r="NQT58" s="559"/>
      <c r="NQU58" s="560"/>
      <c r="NQV58" s="560"/>
      <c r="NQW58" s="561"/>
      <c r="NQX58" s="560"/>
      <c r="NQY58" s="767"/>
      <c r="NQZ58" s="767"/>
      <c r="NRA58" s="767"/>
      <c r="NRB58" s="767"/>
      <c r="NRC58" s="767"/>
      <c r="NRD58" s="559"/>
      <c r="NRE58" s="559"/>
      <c r="NRF58" s="560"/>
      <c r="NRG58" s="559"/>
      <c r="NRH58" s="559"/>
      <c r="NRI58" s="559"/>
      <c r="NRJ58" s="560"/>
      <c r="NRK58" s="560"/>
      <c r="NRL58" s="561"/>
      <c r="NRM58" s="560"/>
      <c r="NRN58" s="767"/>
      <c r="NRO58" s="767"/>
      <c r="NRP58" s="767"/>
      <c r="NRQ58" s="767"/>
      <c r="NRR58" s="767"/>
      <c r="NRS58" s="559"/>
      <c r="NRT58" s="559"/>
      <c r="NRU58" s="560"/>
      <c r="NRV58" s="559"/>
      <c r="NRW58" s="559"/>
      <c r="NRX58" s="559"/>
      <c r="NRY58" s="560"/>
      <c r="NRZ58" s="560"/>
      <c r="NSA58" s="561"/>
      <c r="NSB58" s="560"/>
      <c r="NSC58" s="767"/>
      <c r="NSD58" s="767"/>
      <c r="NSE58" s="767"/>
      <c r="NSF58" s="767"/>
      <c r="NSG58" s="767"/>
      <c r="NSH58" s="559"/>
      <c r="NSI58" s="559"/>
      <c r="NSJ58" s="560"/>
      <c r="NSK58" s="559"/>
      <c r="NSL58" s="559"/>
      <c r="NSM58" s="559"/>
      <c r="NSN58" s="560"/>
      <c r="NSO58" s="560"/>
      <c r="NSP58" s="561"/>
      <c r="NSQ58" s="560"/>
      <c r="NSR58" s="767"/>
      <c r="NSS58" s="767"/>
      <c r="NST58" s="767"/>
      <c r="NSU58" s="767"/>
      <c r="NSV58" s="767"/>
      <c r="NSW58" s="559"/>
      <c r="NSX58" s="559"/>
      <c r="NSY58" s="560"/>
      <c r="NSZ58" s="559"/>
      <c r="NTA58" s="559"/>
      <c r="NTB58" s="559"/>
      <c r="NTC58" s="560"/>
      <c r="NTD58" s="560"/>
      <c r="NTE58" s="561"/>
      <c r="NTF58" s="560"/>
      <c r="NTG58" s="767"/>
      <c r="NTH58" s="767"/>
      <c r="NTI58" s="767"/>
      <c r="NTJ58" s="767"/>
      <c r="NTK58" s="767"/>
      <c r="NTL58" s="559"/>
      <c r="NTM58" s="559"/>
      <c r="NTN58" s="560"/>
      <c r="NTO58" s="559"/>
      <c r="NTP58" s="559"/>
      <c r="NTQ58" s="559"/>
      <c r="NTR58" s="560"/>
      <c r="NTS58" s="560"/>
      <c r="NTT58" s="561"/>
      <c r="NTU58" s="560"/>
      <c r="NTV58" s="767"/>
      <c r="NTW58" s="767"/>
      <c r="NTX58" s="767"/>
      <c r="NTY58" s="767"/>
      <c r="NTZ58" s="767"/>
      <c r="NUA58" s="559"/>
      <c r="NUB58" s="559"/>
      <c r="NUC58" s="560"/>
      <c r="NUD58" s="559"/>
      <c r="NUE58" s="559"/>
      <c r="NUF58" s="559"/>
      <c r="NUG58" s="560"/>
      <c r="NUH58" s="560"/>
      <c r="NUI58" s="561"/>
      <c r="NUJ58" s="560"/>
      <c r="NUK58" s="767"/>
      <c r="NUL58" s="767"/>
      <c r="NUM58" s="767"/>
      <c r="NUN58" s="767"/>
      <c r="NUO58" s="767"/>
      <c r="NUP58" s="559"/>
      <c r="NUQ58" s="559"/>
      <c r="NUR58" s="560"/>
      <c r="NUS58" s="559"/>
      <c r="NUT58" s="559"/>
      <c r="NUU58" s="559"/>
      <c r="NUV58" s="560"/>
      <c r="NUW58" s="560"/>
      <c r="NUX58" s="561"/>
      <c r="NUY58" s="560"/>
      <c r="NUZ58" s="767"/>
      <c r="NVA58" s="767"/>
      <c r="NVB58" s="767"/>
      <c r="NVC58" s="767"/>
      <c r="NVD58" s="767"/>
      <c r="NVE58" s="559"/>
      <c r="NVF58" s="559"/>
      <c r="NVG58" s="560"/>
      <c r="NVH58" s="559"/>
      <c r="NVI58" s="559"/>
      <c r="NVJ58" s="559"/>
      <c r="NVK58" s="560"/>
      <c r="NVL58" s="560"/>
      <c r="NVM58" s="561"/>
      <c r="NVN58" s="560"/>
      <c r="NVO58" s="767"/>
      <c r="NVP58" s="767"/>
      <c r="NVQ58" s="767"/>
      <c r="NVR58" s="767"/>
      <c r="NVS58" s="767"/>
      <c r="NVT58" s="559"/>
      <c r="NVU58" s="559"/>
      <c r="NVV58" s="560"/>
      <c r="NVW58" s="559"/>
      <c r="NVX58" s="559"/>
      <c r="NVY58" s="559"/>
      <c r="NVZ58" s="560"/>
      <c r="NWA58" s="560"/>
      <c r="NWB58" s="561"/>
      <c r="NWC58" s="560"/>
      <c r="NWD58" s="767"/>
      <c r="NWE58" s="767"/>
      <c r="NWF58" s="767"/>
      <c r="NWG58" s="767"/>
      <c r="NWH58" s="767"/>
      <c r="NWI58" s="559"/>
      <c r="NWJ58" s="559"/>
      <c r="NWK58" s="560"/>
      <c r="NWL58" s="559"/>
      <c r="NWM58" s="559"/>
      <c r="NWN58" s="559"/>
      <c r="NWO58" s="560"/>
      <c r="NWP58" s="560"/>
      <c r="NWQ58" s="561"/>
      <c r="NWR58" s="560"/>
      <c r="NWS58" s="767"/>
      <c r="NWT58" s="767"/>
      <c r="NWU58" s="767"/>
      <c r="NWV58" s="767"/>
      <c r="NWW58" s="767"/>
      <c r="NWX58" s="559"/>
      <c r="NWY58" s="559"/>
      <c r="NWZ58" s="560"/>
      <c r="NXA58" s="559"/>
      <c r="NXB58" s="559"/>
      <c r="NXC58" s="559"/>
      <c r="NXD58" s="560"/>
      <c r="NXE58" s="560"/>
      <c r="NXF58" s="561"/>
      <c r="NXG58" s="560"/>
      <c r="NXH58" s="767"/>
      <c r="NXI58" s="767"/>
      <c r="NXJ58" s="767"/>
      <c r="NXK58" s="767"/>
      <c r="NXL58" s="767"/>
      <c r="NXM58" s="559"/>
      <c r="NXN58" s="559"/>
      <c r="NXO58" s="560"/>
      <c r="NXP58" s="559"/>
      <c r="NXQ58" s="559"/>
      <c r="NXR58" s="559"/>
      <c r="NXS58" s="560"/>
      <c r="NXT58" s="560"/>
      <c r="NXU58" s="561"/>
      <c r="NXV58" s="560"/>
      <c r="NXW58" s="767"/>
      <c r="NXX58" s="767"/>
      <c r="NXY58" s="767"/>
      <c r="NXZ58" s="767"/>
      <c r="NYA58" s="767"/>
      <c r="NYB58" s="559"/>
      <c r="NYC58" s="559"/>
      <c r="NYD58" s="560"/>
      <c r="NYE58" s="559"/>
      <c r="NYF58" s="559"/>
      <c r="NYG58" s="559"/>
      <c r="NYH58" s="560"/>
      <c r="NYI58" s="560"/>
      <c r="NYJ58" s="561"/>
      <c r="NYK58" s="560"/>
      <c r="NYL58" s="767"/>
      <c r="NYM58" s="767"/>
      <c r="NYN58" s="767"/>
      <c r="NYO58" s="767"/>
      <c r="NYP58" s="767"/>
      <c r="NYQ58" s="559"/>
      <c r="NYR58" s="559"/>
      <c r="NYS58" s="560"/>
      <c r="NYT58" s="559"/>
      <c r="NYU58" s="559"/>
      <c r="NYV58" s="559"/>
      <c r="NYW58" s="560"/>
      <c r="NYX58" s="560"/>
      <c r="NYY58" s="561"/>
      <c r="NYZ58" s="560"/>
      <c r="NZA58" s="767"/>
      <c r="NZB58" s="767"/>
      <c r="NZC58" s="767"/>
      <c r="NZD58" s="767"/>
      <c r="NZE58" s="767"/>
      <c r="NZF58" s="559"/>
      <c r="NZG58" s="559"/>
      <c r="NZH58" s="560"/>
      <c r="NZI58" s="559"/>
      <c r="NZJ58" s="559"/>
      <c r="NZK58" s="559"/>
      <c r="NZL58" s="560"/>
      <c r="NZM58" s="560"/>
      <c r="NZN58" s="561"/>
      <c r="NZO58" s="560"/>
      <c r="NZP58" s="767"/>
      <c r="NZQ58" s="767"/>
      <c r="NZR58" s="767"/>
      <c r="NZS58" s="767"/>
      <c r="NZT58" s="767"/>
      <c r="NZU58" s="559"/>
      <c r="NZV58" s="559"/>
      <c r="NZW58" s="560"/>
      <c r="NZX58" s="559"/>
      <c r="NZY58" s="559"/>
      <c r="NZZ58" s="559"/>
      <c r="OAA58" s="560"/>
      <c r="OAB58" s="560"/>
      <c r="OAC58" s="561"/>
      <c r="OAD58" s="560"/>
      <c r="OAE58" s="767"/>
      <c r="OAF58" s="767"/>
      <c r="OAG58" s="767"/>
      <c r="OAH58" s="767"/>
      <c r="OAI58" s="767"/>
      <c r="OAJ58" s="559"/>
      <c r="OAK58" s="559"/>
      <c r="OAL58" s="560"/>
      <c r="OAM58" s="559"/>
      <c r="OAN58" s="559"/>
      <c r="OAO58" s="559"/>
      <c r="OAP58" s="560"/>
      <c r="OAQ58" s="560"/>
      <c r="OAR58" s="561"/>
      <c r="OAS58" s="560"/>
      <c r="OAT58" s="767"/>
      <c r="OAU58" s="767"/>
      <c r="OAV58" s="767"/>
      <c r="OAW58" s="767"/>
      <c r="OAX58" s="767"/>
      <c r="OAY58" s="559"/>
      <c r="OAZ58" s="559"/>
      <c r="OBA58" s="560"/>
      <c r="OBB58" s="559"/>
      <c r="OBC58" s="559"/>
      <c r="OBD58" s="559"/>
      <c r="OBE58" s="560"/>
      <c r="OBF58" s="560"/>
      <c r="OBG58" s="561"/>
      <c r="OBH58" s="560"/>
      <c r="OBI58" s="767"/>
      <c r="OBJ58" s="767"/>
      <c r="OBK58" s="767"/>
      <c r="OBL58" s="767"/>
      <c r="OBM58" s="767"/>
      <c r="OBN58" s="559"/>
      <c r="OBO58" s="559"/>
      <c r="OBP58" s="560"/>
      <c r="OBQ58" s="559"/>
      <c r="OBR58" s="559"/>
      <c r="OBS58" s="559"/>
      <c r="OBT58" s="560"/>
      <c r="OBU58" s="560"/>
      <c r="OBV58" s="561"/>
      <c r="OBW58" s="560"/>
      <c r="OBX58" s="767"/>
      <c r="OBY58" s="767"/>
      <c r="OBZ58" s="767"/>
      <c r="OCA58" s="767"/>
      <c r="OCB58" s="767"/>
      <c r="OCC58" s="559"/>
      <c r="OCD58" s="559"/>
      <c r="OCE58" s="560"/>
      <c r="OCF58" s="559"/>
      <c r="OCG58" s="559"/>
      <c r="OCH58" s="559"/>
      <c r="OCI58" s="560"/>
      <c r="OCJ58" s="560"/>
      <c r="OCK58" s="561"/>
      <c r="OCL58" s="560"/>
      <c r="OCM58" s="767"/>
      <c r="OCN58" s="767"/>
      <c r="OCO58" s="767"/>
      <c r="OCP58" s="767"/>
      <c r="OCQ58" s="767"/>
      <c r="OCR58" s="559"/>
      <c r="OCS58" s="559"/>
      <c r="OCT58" s="560"/>
      <c r="OCU58" s="559"/>
      <c r="OCV58" s="559"/>
      <c r="OCW58" s="559"/>
      <c r="OCX58" s="560"/>
      <c r="OCY58" s="560"/>
      <c r="OCZ58" s="561"/>
      <c r="ODA58" s="560"/>
      <c r="ODB58" s="767"/>
      <c r="ODC58" s="767"/>
      <c r="ODD58" s="767"/>
      <c r="ODE58" s="767"/>
      <c r="ODF58" s="767"/>
      <c r="ODG58" s="559"/>
      <c r="ODH58" s="559"/>
      <c r="ODI58" s="560"/>
      <c r="ODJ58" s="559"/>
      <c r="ODK58" s="559"/>
      <c r="ODL58" s="559"/>
      <c r="ODM58" s="560"/>
      <c r="ODN58" s="560"/>
      <c r="ODO58" s="561"/>
      <c r="ODP58" s="560"/>
      <c r="ODQ58" s="767"/>
      <c r="ODR58" s="767"/>
      <c r="ODS58" s="767"/>
      <c r="ODT58" s="767"/>
      <c r="ODU58" s="767"/>
      <c r="ODV58" s="559"/>
      <c r="ODW58" s="559"/>
      <c r="ODX58" s="560"/>
      <c r="ODY58" s="559"/>
      <c r="ODZ58" s="559"/>
      <c r="OEA58" s="559"/>
      <c r="OEB58" s="560"/>
      <c r="OEC58" s="560"/>
      <c r="OED58" s="561"/>
      <c r="OEE58" s="560"/>
      <c r="OEF58" s="767"/>
      <c r="OEG58" s="767"/>
      <c r="OEH58" s="767"/>
      <c r="OEI58" s="767"/>
      <c r="OEJ58" s="767"/>
      <c r="OEK58" s="559"/>
      <c r="OEL58" s="559"/>
      <c r="OEM58" s="560"/>
      <c r="OEN58" s="559"/>
      <c r="OEO58" s="559"/>
      <c r="OEP58" s="559"/>
      <c r="OEQ58" s="560"/>
      <c r="OER58" s="560"/>
      <c r="OES58" s="561"/>
      <c r="OET58" s="560"/>
      <c r="OEU58" s="767"/>
      <c r="OEV58" s="767"/>
      <c r="OEW58" s="767"/>
      <c r="OEX58" s="767"/>
      <c r="OEY58" s="767"/>
      <c r="OEZ58" s="559"/>
      <c r="OFA58" s="559"/>
      <c r="OFB58" s="560"/>
      <c r="OFC58" s="559"/>
      <c r="OFD58" s="559"/>
      <c r="OFE58" s="559"/>
      <c r="OFF58" s="560"/>
      <c r="OFG58" s="560"/>
      <c r="OFH58" s="561"/>
      <c r="OFI58" s="560"/>
      <c r="OFJ58" s="767"/>
      <c r="OFK58" s="767"/>
      <c r="OFL58" s="767"/>
      <c r="OFM58" s="767"/>
      <c r="OFN58" s="767"/>
      <c r="OFO58" s="559"/>
      <c r="OFP58" s="559"/>
      <c r="OFQ58" s="560"/>
      <c r="OFR58" s="559"/>
      <c r="OFS58" s="559"/>
      <c r="OFT58" s="559"/>
      <c r="OFU58" s="560"/>
      <c r="OFV58" s="560"/>
      <c r="OFW58" s="561"/>
      <c r="OFX58" s="560"/>
      <c r="OFY58" s="767"/>
      <c r="OFZ58" s="767"/>
      <c r="OGA58" s="767"/>
      <c r="OGB58" s="767"/>
      <c r="OGC58" s="767"/>
      <c r="OGD58" s="559"/>
      <c r="OGE58" s="559"/>
      <c r="OGF58" s="560"/>
      <c r="OGG58" s="559"/>
      <c r="OGH58" s="559"/>
      <c r="OGI58" s="559"/>
      <c r="OGJ58" s="560"/>
      <c r="OGK58" s="560"/>
      <c r="OGL58" s="561"/>
      <c r="OGM58" s="560"/>
      <c r="OGN58" s="767"/>
      <c r="OGO58" s="767"/>
      <c r="OGP58" s="767"/>
      <c r="OGQ58" s="767"/>
      <c r="OGR58" s="767"/>
      <c r="OGS58" s="559"/>
      <c r="OGT58" s="559"/>
      <c r="OGU58" s="560"/>
      <c r="OGV58" s="559"/>
      <c r="OGW58" s="559"/>
      <c r="OGX58" s="559"/>
      <c r="OGY58" s="560"/>
      <c r="OGZ58" s="560"/>
      <c r="OHA58" s="561"/>
      <c r="OHB58" s="560"/>
      <c r="OHC58" s="767"/>
      <c r="OHD58" s="767"/>
      <c r="OHE58" s="767"/>
      <c r="OHF58" s="767"/>
      <c r="OHG58" s="767"/>
      <c r="OHH58" s="559"/>
      <c r="OHI58" s="559"/>
      <c r="OHJ58" s="560"/>
      <c r="OHK58" s="559"/>
      <c r="OHL58" s="559"/>
      <c r="OHM58" s="559"/>
      <c r="OHN58" s="560"/>
      <c r="OHO58" s="560"/>
      <c r="OHP58" s="561"/>
      <c r="OHQ58" s="560"/>
      <c r="OHR58" s="767"/>
      <c r="OHS58" s="767"/>
      <c r="OHT58" s="767"/>
      <c r="OHU58" s="767"/>
      <c r="OHV58" s="767"/>
      <c r="OHW58" s="559"/>
      <c r="OHX58" s="559"/>
      <c r="OHY58" s="560"/>
      <c r="OHZ58" s="559"/>
      <c r="OIA58" s="559"/>
      <c r="OIB58" s="559"/>
      <c r="OIC58" s="560"/>
      <c r="OID58" s="560"/>
      <c r="OIE58" s="561"/>
      <c r="OIF58" s="560"/>
      <c r="OIG58" s="767"/>
      <c r="OIH58" s="767"/>
      <c r="OII58" s="767"/>
      <c r="OIJ58" s="767"/>
      <c r="OIK58" s="767"/>
      <c r="OIL58" s="559"/>
      <c r="OIM58" s="559"/>
      <c r="OIN58" s="560"/>
      <c r="OIO58" s="559"/>
      <c r="OIP58" s="559"/>
      <c r="OIQ58" s="559"/>
      <c r="OIR58" s="560"/>
      <c r="OIS58" s="560"/>
      <c r="OIT58" s="561"/>
      <c r="OIU58" s="560"/>
      <c r="OIV58" s="767"/>
      <c r="OIW58" s="767"/>
      <c r="OIX58" s="767"/>
      <c r="OIY58" s="767"/>
      <c r="OIZ58" s="767"/>
      <c r="OJA58" s="559"/>
      <c r="OJB58" s="559"/>
      <c r="OJC58" s="560"/>
      <c r="OJD58" s="559"/>
      <c r="OJE58" s="559"/>
      <c r="OJF58" s="559"/>
      <c r="OJG58" s="560"/>
      <c r="OJH58" s="560"/>
      <c r="OJI58" s="561"/>
      <c r="OJJ58" s="560"/>
      <c r="OJK58" s="767"/>
      <c r="OJL58" s="767"/>
      <c r="OJM58" s="767"/>
      <c r="OJN58" s="767"/>
      <c r="OJO58" s="767"/>
      <c r="OJP58" s="559"/>
      <c r="OJQ58" s="559"/>
      <c r="OJR58" s="560"/>
      <c r="OJS58" s="559"/>
      <c r="OJT58" s="559"/>
      <c r="OJU58" s="559"/>
      <c r="OJV58" s="560"/>
      <c r="OJW58" s="560"/>
      <c r="OJX58" s="561"/>
      <c r="OJY58" s="560"/>
      <c r="OJZ58" s="767"/>
      <c r="OKA58" s="767"/>
      <c r="OKB58" s="767"/>
      <c r="OKC58" s="767"/>
      <c r="OKD58" s="767"/>
      <c r="OKE58" s="559"/>
      <c r="OKF58" s="559"/>
      <c r="OKG58" s="560"/>
      <c r="OKH58" s="559"/>
      <c r="OKI58" s="559"/>
      <c r="OKJ58" s="559"/>
      <c r="OKK58" s="560"/>
      <c r="OKL58" s="560"/>
      <c r="OKM58" s="561"/>
      <c r="OKN58" s="560"/>
      <c r="OKO58" s="767"/>
      <c r="OKP58" s="767"/>
      <c r="OKQ58" s="767"/>
      <c r="OKR58" s="767"/>
      <c r="OKS58" s="767"/>
      <c r="OKT58" s="559"/>
      <c r="OKU58" s="559"/>
      <c r="OKV58" s="560"/>
      <c r="OKW58" s="559"/>
      <c r="OKX58" s="559"/>
      <c r="OKY58" s="559"/>
      <c r="OKZ58" s="560"/>
      <c r="OLA58" s="560"/>
      <c r="OLB58" s="561"/>
      <c r="OLC58" s="560"/>
      <c r="OLD58" s="767"/>
      <c r="OLE58" s="767"/>
      <c r="OLF58" s="767"/>
      <c r="OLG58" s="767"/>
      <c r="OLH58" s="767"/>
      <c r="OLI58" s="559"/>
      <c r="OLJ58" s="559"/>
      <c r="OLK58" s="560"/>
      <c r="OLL58" s="559"/>
      <c r="OLM58" s="559"/>
      <c r="OLN58" s="559"/>
      <c r="OLO58" s="560"/>
      <c r="OLP58" s="560"/>
      <c r="OLQ58" s="561"/>
      <c r="OLR58" s="560"/>
      <c r="OLS58" s="767"/>
      <c r="OLT58" s="767"/>
      <c r="OLU58" s="767"/>
      <c r="OLV58" s="767"/>
      <c r="OLW58" s="767"/>
      <c r="OLX58" s="559"/>
      <c r="OLY58" s="559"/>
      <c r="OLZ58" s="560"/>
      <c r="OMA58" s="559"/>
      <c r="OMB58" s="559"/>
      <c r="OMC58" s="559"/>
      <c r="OMD58" s="560"/>
      <c r="OME58" s="560"/>
      <c r="OMF58" s="561"/>
      <c r="OMG58" s="560"/>
      <c r="OMH58" s="767"/>
      <c r="OMI58" s="767"/>
      <c r="OMJ58" s="767"/>
      <c r="OMK58" s="767"/>
      <c r="OML58" s="767"/>
      <c r="OMM58" s="559"/>
      <c r="OMN58" s="559"/>
      <c r="OMO58" s="560"/>
      <c r="OMP58" s="559"/>
      <c r="OMQ58" s="559"/>
      <c r="OMR58" s="559"/>
      <c r="OMS58" s="560"/>
      <c r="OMT58" s="560"/>
      <c r="OMU58" s="561"/>
      <c r="OMV58" s="560"/>
      <c r="OMW58" s="767"/>
      <c r="OMX58" s="767"/>
      <c r="OMY58" s="767"/>
      <c r="OMZ58" s="767"/>
      <c r="ONA58" s="767"/>
      <c r="ONB58" s="559"/>
      <c r="ONC58" s="559"/>
      <c r="OND58" s="560"/>
      <c r="ONE58" s="559"/>
      <c r="ONF58" s="559"/>
      <c r="ONG58" s="559"/>
      <c r="ONH58" s="560"/>
      <c r="ONI58" s="560"/>
      <c r="ONJ58" s="561"/>
      <c r="ONK58" s="560"/>
      <c r="ONL58" s="767"/>
      <c r="ONM58" s="767"/>
      <c r="ONN58" s="767"/>
      <c r="ONO58" s="767"/>
      <c r="ONP58" s="767"/>
      <c r="ONQ58" s="559"/>
      <c r="ONR58" s="559"/>
      <c r="ONS58" s="560"/>
      <c r="ONT58" s="559"/>
      <c r="ONU58" s="559"/>
      <c r="ONV58" s="559"/>
      <c r="ONW58" s="560"/>
      <c r="ONX58" s="560"/>
      <c r="ONY58" s="561"/>
      <c r="ONZ58" s="560"/>
      <c r="OOA58" s="767"/>
      <c r="OOB58" s="767"/>
      <c r="OOC58" s="767"/>
      <c r="OOD58" s="767"/>
      <c r="OOE58" s="767"/>
      <c r="OOF58" s="559"/>
      <c r="OOG58" s="559"/>
      <c r="OOH58" s="560"/>
      <c r="OOI58" s="559"/>
      <c r="OOJ58" s="559"/>
      <c r="OOK58" s="559"/>
      <c r="OOL58" s="560"/>
      <c r="OOM58" s="560"/>
      <c r="OON58" s="561"/>
      <c r="OOO58" s="560"/>
      <c r="OOP58" s="767"/>
      <c r="OOQ58" s="767"/>
      <c r="OOR58" s="767"/>
      <c r="OOS58" s="767"/>
      <c r="OOT58" s="767"/>
      <c r="OOU58" s="559"/>
      <c r="OOV58" s="559"/>
      <c r="OOW58" s="560"/>
      <c r="OOX58" s="559"/>
      <c r="OOY58" s="559"/>
      <c r="OOZ58" s="559"/>
      <c r="OPA58" s="560"/>
      <c r="OPB58" s="560"/>
      <c r="OPC58" s="561"/>
      <c r="OPD58" s="560"/>
      <c r="OPE58" s="767"/>
      <c r="OPF58" s="767"/>
      <c r="OPG58" s="767"/>
      <c r="OPH58" s="767"/>
      <c r="OPI58" s="767"/>
      <c r="OPJ58" s="559"/>
      <c r="OPK58" s="559"/>
      <c r="OPL58" s="560"/>
      <c r="OPM58" s="559"/>
      <c r="OPN58" s="559"/>
      <c r="OPO58" s="559"/>
      <c r="OPP58" s="560"/>
      <c r="OPQ58" s="560"/>
      <c r="OPR58" s="561"/>
      <c r="OPS58" s="560"/>
      <c r="OPT58" s="767"/>
      <c r="OPU58" s="767"/>
      <c r="OPV58" s="767"/>
      <c r="OPW58" s="767"/>
      <c r="OPX58" s="767"/>
      <c r="OPY58" s="559"/>
      <c r="OPZ58" s="559"/>
      <c r="OQA58" s="560"/>
      <c r="OQB58" s="559"/>
      <c r="OQC58" s="559"/>
      <c r="OQD58" s="559"/>
      <c r="OQE58" s="560"/>
      <c r="OQF58" s="560"/>
      <c r="OQG58" s="561"/>
      <c r="OQH58" s="560"/>
      <c r="OQI58" s="767"/>
      <c r="OQJ58" s="767"/>
      <c r="OQK58" s="767"/>
      <c r="OQL58" s="767"/>
      <c r="OQM58" s="767"/>
      <c r="OQN58" s="559"/>
      <c r="OQO58" s="559"/>
      <c r="OQP58" s="560"/>
      <c r="OQQ58" s="559"/>
      <c r="OQR58" s="559"/>
      <c r="OQS58" s="559"/>
      <c r="OQT58" s="560"/>
      <c r="OQU58" s="560"/>
      <c r="OQV58" s="561"/>
      <c r="OQW58" s="560"/>
      <c r="OQX58" s="767"/>
      <c r="OQY58" s="767"/>
      <c r="OQZ58" s="767"/>
      <c r="ORA58" s="767"/>
      <c r="ORB58" s="767"/>
      <c r="ORC58" s="559"/>
      <c r="ORD58" s="559"/>
      <c r="ORE58" s="560"/>
      <c r="ORF58" s="559"/>
      <c r="ORG58" s="559"/>
      <c r="ORH58" s="559"/>
      <c r="ORI58" s="560"/>
      <c r="ORJ58" s="560"/>
      <c r="ORK58" s="561"/>
      <c r="ORL58" s="560"/>
      <c r="ORM58" s="767"/>
      <c r="ORN58" s="767"/>
      <c r="ORO58" s="767"/>
      <c r="ORP58" s="767"/>
      <c r="ORQ58" s="767"/>
      <c r="ORR58" s="559"/>
      <c r="ORS58" s="559"/>
      <c r="ORT58" s="560"/>
      <c r="ORU58" s="559"/>
      <c r="ORV58" s="559"/>
      <c r="ORW58" s="559"/>
      <c r="ORX58" s="560"/>
      <c r="ORY58" s="560"/>
      <c r="ORZ58" s="561"/>
      <c r="OSA58" s="560"/>
      <c r="OSB58" s="767"/>
      <c r="OSC58" s="767"/>
      <c r="OSD58" s="767"/>
      <c r="OSE58" s="767"/>
      <c r="OSF58" s="767"/>
      <c r="OSG58" s="559"/>
      <c r="OSH58" s="559"/>
      <c r="OSI58" s="560"/>
      <c r="OSJ58" s="559"/>
      <c r="OSK58" s="559"/>
      <c r="OSL58" s="559"/>
      <c r="OSM58" s="560"/>
      <c r="OSN58" s="560"/>
      <c r="OSO58" s="561"/>
      <c r="OSP58" s="560"/>
      <c r="OSQ58" s="767"/>
      <c r="OSR58" s="767"/>
      <c r="OSS58" s="767"/>
      <c r="OST58" s="767"/>
      <c r="OSU58" s="767"/>
      <c r="OSV58" s="559"/>
      <c r="OSW58" s="559"/>
      <c r="OSX58" s="560"/>
      <c r="OSY58" s="559"/>
      <c r="OSZ58" s="559"/>
      <c r="OTA58" s="559"/>
      <c r="OTB58" s="560"/>
      <c r="OTC58" s="560"/>
      <c r="OTD58" s="561"/>
      <c r="OTE58" s="560"/>
      <c r="OTF58" s="767"/>
      <c r="OTG58" s="767"/>
      <c r="OTH58" s="767"/>
      <c r="OTI58" s="767"/>
      <c r="OTJ58" s="767"/>
      <c r="OTK58" s="559"/>
      <c r="OTL58" s="559"/>
      <c r="OTM58" s="560"/>
      <c r="OTN58" s="559"/>
      <c r="OTO58" s="559"/>
      <c r="OTP58" s="559"/>
      <c r="OTQ58" s="560"/>
      <c r="OTR58" s="560"/>
      <c r="OTS58" s="561"/>
      <c r="OTT58" s="560"/>
      <c r="OTU58" s="767"/>
      <c r="OTV58" s="767"/>
      <c r="OTW58" s="767"/>
      <c r="OTX58" s="767"/>
      <c r="OTY58" s="767"/>
      <c r="OTZ58" s="559"/>
      <c r="OUA58" s="559"/>
      <c r="OUB58" s="560"/>
      <c r="OUC58" s="559"/>
      <c r="OUD58" s="559"/>
      <c r="OUE58" s="559"/>
      <c r="OUF58" s="560"/>
      <c r="OUG58" s="560"/>
      <c r="OUH58" s="561"/>
      <c r="OUI58" s="560"/>
      <c r="OUJ58" s="767"/>
      <c r="OUK58" s="767"/>
      <c r="OUL58" s="767"/>
      <c r="OUM58" s="767"/>
      <c r="OUN58" s="767"/>
      <c r="OUO58" s="559"/>
      <c r="OUP58" s="559"/>
      <c r="OUQ58" s="560"/>
      <c r="OUR58" s="559"/>
      <c r="OUS58" s="559"/>
      <c r="OUT58" s="559"/>
      <c r="OUU58" s="560"/>
      <c r="OUV58" s="560"/>
      <c r="OUW58" s="561"/>
      <c r="OUX58" s="560"/>
      <c r="OUY58" s="767"/>
      <c r="OUZ58" s="767"/>
      <c r="OVA58" s="767"/>
      <c r="OVB58" s="767"/>
      <c r="OVC58" s="767"/>
      <c r="OVD58" s="559"/>
      <c r="OVE58" s="559"/>
      <c r="OVF58" s="560"/>
      <c r="OVG58" s="559"/>
      <c r="OVH58" s="559"/>
      <c r="OVI58" s="559"/>
      <c r="OVJ58" s="560"/>
      <c r="OVK58" s="560"/>
      <c r="OVL58" s="561"/>
      <c r="OVM58" s="560"/>
      <c r="OVN58" s="767"/>
      <c r="OVO58" s="767"/>
      <c r="OVP58" s="767"/>
      <c r="OVQ58" s="767"/>
      <c r="OVR58" s="767"/>
      <c r="OVS58" s="559"/>
      <c r="OVT58" s="559"/>
      <c r="OVU58" s="560"/>
      <c r="OVV58" s="559"/>
      <c r="OVW58" s="559"/>
      <c r="OVX58" s="559"/>
      <c r="OVY58" s="560"/>
      <c r="OVZ58" s="560"/>
      <c r="OWA58" s="561"/>
      <c r="OWB58" s="560"/>
      <c r="OWC58" s="767"/>
      <c r="OWD58" s="767"/>
      <c r="OWE58" s="767"/>
      <c r="OWF58" s="767"/>
      <c r="OWG58" s="767"/>
      <c r="OWH58" s="559"/>
      <c r="OWI58" s="559"/>
      <c r="OWJ58" s="560"/>
      <c r="OWK58" s="559"/>
      <c r="OWL58" s="559"/>
      <c r="OWM58" s="559"/>
      <c r="OWN58" s="560"/>
      <c r="OWO58" s="560"/>
      <c r="OWP58" s="561"/>
      <c r="OWQ58" s="560"/>
      <c r="OWR58" s="767"/>
      <c r="OWS58" s="767"/>
      <c r="OWT58" s="767"/>
      <c r="OWU58" s="767"/>
      <c r="OWV58" s="767"/>
      <c r="OWW58" s="559"/>
      <c r="OWX58" s="559"/>
      <c r="OWY58" s="560"/>
      <c r="OWZ58" s="559"/>
      <c r="OXA58" s="559"/>
      <c r="OXB58" s="559"/>
      <c r="OXC58" s="560"/>
      <c r="OXD58" s="560"/>
      <c r="OXE58" s="561"/>
      <c r="OXF58" s="560"/>
      <c r="OXG58" s="767"/>
      <c r="OXH58" s="767"/>
      <c r="OXI58" s="767"/>
      <c r="OXJ58" s="767"/>
      <c r="OXK58" s="767"/>
      <c r="OXL58" s="559"/>
      <c r="OXM58" s="559"/>
      <c r="OXN58" s="560"/>
      <c r="OXO58" s="559"/>
      <c r="OXP58" s="559"/>
      <c r="OXQ58" s="559"/>
      <c r="OXR58" s="560"/>
      <c r="OXS58" s="560"/>
      <c r="OXT58" s="561"/>
      <c r="OXU58" s="560"/>
      <c r="OXV58" s="767"/>
      <c r="OXW58" s="767"/>
      <c r="OXX58" s="767"/>
      <c r="OXY58" s="767"/>
      <c r="OXZ58" s="767"/>
      <c r="OYA58" s="559"/>
      <c r="OYB58" s="559"/>
      <c r="OYC58" s="560"/>
      <c r="OYD58" s="559"/>
      <c r="OYE58" s="559"/>
      <c r="OYF58" s="559"/>
      <c r="OYG58" s="560"/>
      <c r="OYH58" s="560"/>
      <c r="OYI58" s="561"/>
      <c r="OYJ58" s="560"/>
      <c r="OYK58" s="767"/>
      <c r="OYL58" s="767"/>
      <c r="OYM58" s="767"/>
      <c r="OYN58" s="767"/>
      <c r="OYO58" s="767"/>
      <c r="OYP58" s="559"/>
      <c r="OYQ58" s="559"/>
      <c r="OYR58" s="560"/>
      <c r="OYS58" s="559"/>
      <c r="OYT58" s="559"/>
      <c r="OYU58" s="559"/>
      <c r="OYV58" s="560"/>
      <c r="OYW58" s="560"/>
      <c r="OYX58" s="561"/>
      <c r="OYY58" s="560"/>
      <c r="OYZ58" s="767"/>
      <c r="OZA58" s="767"/>
      <c r="OZB58" s="767"/>
      <c r="OZC58" s="767"/>
      <c r="OZD58" s="767"/>
      <c r="OZE58" s="559"/>
      <c r="OZF58" s="559"/>
      <c r="OZG58" s="560"/>
      <c r="OZH58" s="559"/>
      <c r="OZI58" s="559"/>
      <c r="OZJ58" s="559"/>
      <c r="OZK58" s="560"/>
      <c r="OZL58" s="560"/>
      <c r="OZM58" s="561"/>
      <c r="OZN58" s="560"/>
      <c r="OZO58" s="767"/>
      <c r="OZP58" s="767"/>
      <c r="OZQ58" s="767"/>
      <c r="OZR58" s="767"/>
      <c r="OZS58" s="767"/>
      <c r="OZT58" s="559"/>
      <c r="OZU58" s="559"/>
      <c r="OZV58" s="560"/>
      <c r="OZW58" s="559"/>
      <c r="OZX58" s="559"/>
      <c r="OZY58" s="559"/>
      <c r="OZZ58" s="560"/>
      <c r="PAA58" s="560"/>
      <c r="PAB58" s="561"/>
      <c r="PAC58" s="560"/>
      <c r="PAD58" s="767"/>
      <c r="PAE58" s="767"/>
      <c r="PAF58" s="767"/>
      <c r="PAG58" s="767"/>
      <c r="PAH58" s="767"/>
      <c r="PAI58" s="559"/>
      <c r="PAJ58" s="559"/>
      <c r="PAK58" s="560"/>
      <c r="PAL58" s="559"/>
      <c r="PAM58" s="559"/>
      <c r="PAN58" s="559"/>
      <c r="PAO58" s="560"/>
      <c r="PAP58" s="560"/>
      <c r="PAQ58" s="561"/>
      <c r="PAR58" s="560"/>
      <c r="PAS58" s="767"/>
      <c r="PAT58" s="767"/>
      <c r="PAU58" s="767"/>
      <c r="PAV58" s="767"/>
      <c r="PAW58" s="767"/>
      <c r="PAX58" s="559"/>
      <c r="PAY58" s="559"/>
      <c r="PAZ58" s="560"/>
      <c r="PBA58" s="559"/>
      <c r="PBB58" s="559"/>
      <c r="PBC58" s="559"/>
      <c r="PBD58" s="560"/>
      <c r="PBE58" s="560"/>
      <c r="PBF58" s="561"/>
      <c r="PBG58" s="560"/>
      <c r="PBH58" s="767"/>
      <c r="PBI58" s="767"/>
      <c r="PBJ58" s="767"/>
      <c r="PBK58" s="767"/>
      <c r="PBL58" s="767"/>
      <c r="PBM58" s="559"/>
      <c r="PBN58" s="559"/>
      <c r="PBO58" s="560"/>
      <c r="PBP58" s="559"/>
      <c r="PBQ58" s="559"/>
      <c r="PBR58" s="559"/>
      <c r="PBS58" s="560"/>
      <c r="PBT58" s="560"/>
      <c r="PBU58" s="561"/>
      <c r="PBV58" s="560"/>
      <c r="PBW58" s="767"/>
      <c r="PBX58" s="767"/>
      <c r="PBY58" s="767"/>
      <c r="PBZ58" s="767"/>
      <c r="PCA58" s="767"/>
      <c r="PCB58" s="559"/>
      <c r="PCC58" s="559"/>
      <c r="PCD58" s="560"/>
      <c r="PCE58" s="559"/>
      <c r="PCF58" s="559"/>
      <c r="PCG58" s="559"/>
      <c r="PCH58" s="560"/>
      <c r="PCI58" s="560"/>
      <c r="PCJ58" s="561"/>
      <c r="PCK58" s="560"/>
      <c r="PCL58" s="767"/>
      <c r="PCM58" s="767"/>
      <c r="PCN58" s="767"/>
      <c r="PCO58" s="767"/>
      <c r="PCP58" s="767"/>
      <c r="PCQ58" s="559"/>
      <c r="PCR58" s="559"/>
      <c r="PCS58" s="560"/>
      <c r="PCT58" s="559"/>
      <c r="PCU58" s="559"/>
      <c r="PCV58" s="559"/>
      <c r="PCW58" s="560"/>
      <c r="PCX58" s="560"/>
      <c r="PCY58" s="561"/>
      <c r="PCZ58" s="560"/>
      <c r="PDA58" s="767"/>
      <c r="PDB58" s="767"/>
      <c r="PDC58" s="767"/>
      <c r="PDD58" s="767"/>
      <c r="PDE58" s="767"/>
      <c r="PDF58" s="559"/>
      <c r="PDG58" s="559"/>
      <c r="PDH58" s="560"/>
      <c r="PDI58" s="559"/>
      <c r="PDJ58" s="559"/>
      <c r="PDK58" s="559"/>
      <c r="PDL58" s="560"/>
      <c r="PDM58" s="560"/>
      <c r="PDN58" s="561"/>
      <c r="PDO58" s="560"/>
      <c r="PDP58" s="767"/>
      <c r="PDQ58" s="767"/>
      <c r="PDR58" s="767"/>
      <c r="PDS58" s="767"/>
      <c r="PDT58" s="767"/>
      <c r="PDU58" s="559"/>
      <c r="PDV58" s="559"/>
      <c r="PDW58" s="560"/>
      <c r="PDX58" s="559"/>
      <c r="PDY58" s="559"/>
      <c r="PDZ58" s="559"/>
      <c r="PEA58" s="560"/>
      <c r="PEB58" s="560"/>
      <c r="PEC58" s="561"/>
      <c r="PED58" s="560"/>
      <c r="PEE58" s="767"/>
      <c r="PEF58" s="767"/>
      <c r="PEG58" s="767"/>
      <c r="PEH58" s="767"/>
      <c r="PEI58" s="767"/>
      <c r="PEJ58" s="559"/>
      <c r="PEK58" s="559"/>
      <c r="PEL58" s="560"/>
      <c r="PEM58" s="559"/>
      <c r="PEN58" s="559"/>
      <c r="PEO58" s="559"/>
      <c r="PEP58" s="560"/>
      <c r="PEQ58" s="560"/>
      <c r="PER58" s="561"/>
      <c r="PES58" s="560"/>
      <c r="PET58" s="767"/>
      <c r="PEU58" s="767"/>
      <c r="PEV58" s="767"/>
      <c r="PEW58" s="767"/>
      <c r="PEX58" s="767"/>
      <c r="PEY58" s="559"/>
      <c r="PEZ58" s="559"/>
      <c r="PFA58" s="560"/>
      <c r="PFB58" s="559"/>
      <c r="PFC58" s="559"/>
      <c r="PFD58" s="559"/>
      <c r="PFE58" s="560"/>
      <c r="PFF58" s="560"/>
      <c r="PFG58" s="561"/>
      <c r="PFH58" s="560"/>
      <c r="PFI58" s="767"/>
      <c r="PFJ58" s="767"/>
      <c r="PFK58" s="767"/>
      <c r="PFL58" s="767"/>
      <c r="PFM58" s="767"/>
      <c r="PFN58" s="559"/>
      <c r="PFO58" s="559"/>
      <c r="PFP58" s="560"/>
      <c r="PFQ58" s="559"/>
      <c r="PFR58" s="559"/>
      <c r="PFS58" s="559"/>
      <c r="PFT58" s="560"/>
      <c r="PFU58" s="560"/>
      <c r="PFV58" s="561"/>
      <c r="PFW58" s="560"/>
      <c r="PFX58" s="767"/>
      <c r="PFY58" s="767"/>
      <c r="PFZ58" s="767"/>
      <c r="PGA58" s="767"/>
      <c r="PGB58" s="767"/>
      <c r="PGC58" s="559"/>
      <c r="PGD58" s="559"/>
      <c r="PGE58" s="560"/>
      <c r="PGF58" s="559"/>
      <c r="PGG58" s="559"/>
      <c r="PGH58" s="559"/>
      <c r="PGI58" s="560"/>
      <c r="PGJ58" s="560"/>
      <c r="PGK58" s="561"/>
      <c r="PGL58" s="560"/>
      <c r="PGM58" s="767"/>
      <c r="PGN58" s="767"/>
      <c r="PGO58" s="767"/>
      <c r="PGP58" s="767"/>
      <c r="PGQ58" s="767"/>
      <c r="PGR58" s="559"/>
      <c r="PGS58" s="559"/>
      <c r="PGT58" s="560"/>
      <c r="PGU58" s="559"/>
      <c r="PGV58" s="559"/>
      <c r="PGW58" s="559"/>
      <c r="PGX58" s="560"/>
      <c r="PGY58" s="560"/>
      <c r="PGZ58" s="561"/>
      <c r="PHA58" s="560"/>
      <c r="PHB58" s="767"/>
      <c r="PHC58" s="767"/>
      <c r="PHD58" s="767"/>
      <c r="PHE58" s="767"/>
      <c r="PHF58" s="767"/>
      <c r="PHG58" s="559"/>
      <c r="PHH58" s="559"/>
      <c r="PHI58" s="560"/>
      <c r="PHJ58" s="559"/>
      <c r="PHK58" s="559"/>
      <c r="PHL58" s="559"/>
      <c r="PHM58" s="560"/>
      <c r="PHN58" s="560"/>
      <c r="PHO58" s="561"/>
      <c r="PHP58" s="560"/>
      <c r="PHQ58" s="767"/>
      <c r="PHR58" s="767"/>
      <c r="PHS58" s="767"/>
      <c r="PHT58" s="767"/>
      <c r="PHU58" s="767"/>
      <c r="PHV58" s="559"/>
      <c r="PHW58" s="559"/>
      <c r="PHX58" s="560"/>
      <c r="PHY58" s="559"/>
      <c r="PHZ58" s="559"/>
      <c r="PIA58" s="559"/>
      <c r="PIB58" s="560"/>
      <c r="PIC58" s="560"/>
      <c r="PID58" s="561"/>
      <c r="PIE58" s="560"/>
      <c r="PIF58" s="767"/>
      <c r="PIG58" s="767"/>
      <c r="PIH58" s="767"/>
      <c r="PII58" s="767"/>
      <c r="PIJ58" s="767"/>
      <c r="PIK58" s="559"/>
      <c r="PIL58" s="559"/>
      <c r="PIM58" s="560"/>
      <c r="PIN58" s="559"/>
      <c r="PIO58" s="559"/>
      <c r="PIP58" s="559"/>
      <c r="PIQ58" s="560"/>
      <c r="PIR58" s="560"/>
      <c r="PIS58" s="561"/>
      <c r="PIT58" s="560"/>
      <c r="PIU58" s="767"/>
      <c r="PIV58" s="767"/>
      <c r="PIW58" s="767"/>
      <c r="PIX58" s="767"/>
      <c r="PIY58" s="767"/>
      <c r="PIZ58" s="559"/>
      <c r="PJA58" s="559"/>
      <c r="PJB58" s="560"/>
      <c r="PJC58" s="559"/>
      <c r="PJD58" s="559"/>
      <c r="PJE58" s="559"/>
      <c r="PJF58" s="560"/>
      <c r="PJG58" s="560"/>
      <c r="PJH58" s="561"/>
      <c r="PJI58" s="560"/>
      <c r="PJJ58" s="767"/>
      <c r="PJK58" s="767"/>
      <c r="PJL58" s="767"/>
      <c r="PJM58" s="767"/>
      <c r="PJN58" s="767"/>
      <c r="PJO58" s="559"/>
      <c r="PJP58" s="559"/>
      <c r="PJQ58" s="560"/>
      <c r="PJR58" s="559"/>
      <c r="PJS58" s="559"/>
      <c r="PJT58" s="559"/>
      <c r="PJU58" s="560"/>
      <c r="PJV58" s="560"/>
      <c r="PJW58" s="561"/>
      <c r="PJX58" s="560"/>
      <c r="PJY58" s="767"/>
      <c r="PJZ58" s="767"/>
      <c r="PKA58" s="767"/>
      <c r="PKB58" s="767"/>
      <c r="PKC58" s="767"/>
      <c r="PKD58" s="559"/>
      <c r="PKE58" s="559"/>
      <c r="PKF58" s="560"/>
      <c r="PKG58" s="559"/>
      <c r="PKH58" s="559"/>
      <c r="PKI58" s="559"/>
      <c r="PKJ58" s="560"/>
      <c r="PKK58" s="560"/>
      <c r="PKL58" s="561"/>
      <c r="PKM58" s="560"/>
      <c r="PKN58" s="767"/>
      <c r="PKO58" s="767"/>
      <c r="PKP58" s="767"/>
      <c r="PKQ58" s="767"/>
      <c r="PKR58" s="767"/>
      <c r="PKS58" s="559"/>
      <c r="PKT58" s="559"/>
      <c r="PKU58" s="560"/>
      <c r="PKV58" s="559"/>
      <c r="PKW58" s="559"/>
      <c r="PKX58" s="559"/>
      <c r="PKY58" s="560"/>
      <c r="PKZ58" s="560"/>
      <c r="PLA58" s="561"/>
      <c r="PLB58" s="560"/>
      <c r="PLC58" s="767"/>
      <c r="PLD58" s="767"/>
      <c r="PLE58" s="767"/>
      <c r="PLF58" s="767"/>
      <c r="PLG58" s="767"/>
      <c r="PLH58" s="559"/>
      <c r="PLI58" s="559"/>
      <c r="PLJ58" s="560"/>
      <c r="PLK58" s="559"/>
      <c r="PLL58" s="559"/>
      <c r="PLM58" s="559"/>
      <c r="PLN58" s="560"/>
      <c r="PLO58" s="560"/>
      <c r="PLP58" s="561"/>
      <c r="PLQ58" s="560"/>
      <c r="PLR58" s="767"/>
      <c r="PLS58" s="767"/>
      <c r="PLT58" s="767"/>
      <c r="PLU58" s="767"/>
      <c r="PLV58" s="767"/>
      <c r="PLW58" s="559"/>
      <c r="PLX58" s="559"/>
      <c r="PLY58" s="560"/>
      <c r="PLZ58" s="559"/>
      <c r="PMA58" s="559"/>
      <c r="PMB58" s="559"/>
      <c r="PMC58" s="560"/>
      <c r="PMD58" s="560"/>
      <c r="PME58" s="561"/>
      <c r="PMF58" s="560"/>
      <c r="PMG58" s="767"/>
      <c r="PMH58" s="767"/>
      <c r="PMI58" s="767"/>
      <c r="PMJ58" s="767"/>
      <c r="PMK58" s="767"/>
      <c r="PML58" s="559"/>
      <c r="PMM58" s="559"/>
      <c r="PMN58" s="560"/>
      <c r="PMO58" s="559"/>
      <c r="PMP58" s="559"/>
      <c r="PMQ58" s="559"/>
      <c r="PMR58" s="560"/>
      <c r="PMS58" s="560"/>
      <c r="PMT58" s="561"/>
      <c r="PMU58" s="560"/>
      <c r="PMV58" s="767"/>
      <c r="PMW58" s="767"/>
      <c r="PMX58" s="767"/>
      <c r="PMY58" s="767"/>
      <c r="PMZ58" s="767"/>
      <c r="PNA58" s="559"/>
      <c r="PNB58" s="559"/>
      <c r="PNC58" s="560"/>
      <c r="PND58" s="559"/>
      <c r="PNE58" s="559"/>
      <c r="PNF58" s="559"/>
      <c r="PNG58" s="560"/>
      <c r="PNH58" s="560"/>
      <c r="PNI58" s="561"/>
      <c r="PNJ58" s="560"/>
      <c r="PNK58" s="767"/>
      <c r="PNL58" s="767"/>
      <c r="PNM58" s="767"/>
      <c r="PNN58" s="767"/>
      <c r="PNO58" s="767"/>
      <c r="PNP58" s="559"/>
      <c r="PNQ58" s="559"/>
      <c r="PNR58" s="560"/>
      <c r="PNS58" s="559"/>
      <c r="PNT58" s="559"/>
      <c r="PNU58" s="559"/>
      <c r="PNV58" s="560"/>
      <c r="PNW58" s="560"/>
      <c r="PNX58" s="561"/>
      <c r="PNY58" s="560"/>
      <c r="PNZ58" s="767"/>
      <c r="POA58" s="767"/>
      <c r="POB58" s="767"/>
      <c r="POC58" s="767"/>
      <c r="POD58" s="767"/>
      <c r="POE58" s="559"/>
      <c r="POF58" s="559"/>
      <c r="POG58" s="560"/>
      <c r="POH58" s="559"/>
      <c r="POI58" s="559"/>
      <c r="POJ58" s="559"/>
      <c r="POK58" s="560"/>
      <c r="POL58" s="560"/>
      <c r="POM58" s="561"/>
      <c r="PON58" s="560"/>
      <c r="POO58" s="767"/>
      <c r="POP58" s="767"/>
      <c r="POQ58" s="767"/>
      <c r="POR58" s="767"/>
      <c r="POS58" s="767"/>
      <c r="POT58" s="559"/>
      <c r="POU58" s="559"/>
      <c r="POV58" s="560"/>
      <c r="POW58" s="559"/>
      <c r="POX58" s="559"/>
      <c r="POY58" s="559"/>
      <c r="POZ58" s="560"/>
      <c r="PPA58" s="560"/>
      <c r="PPB58" s="561"/>
      <c r="PPC58" s="560"/>
      <c r="PPD58" s="767"/>
      <c r="PPE58" s="767"/>
      <c r="PPF58" s="767"/>
      <c r="PPG58" s="767"/>
      <c r="PPH58" s="767"/>
      <c r="PPI58" s="559"/>
      <c r="PPJ58" s="559"/>
      <c r="PPK58" s="560"/>
      <c r="PPL58" s="559"/>
      <c r="PPM58" s="559"/>
      <c r="PPN58" s="559"/>
      <c r="PPO58" s="560"/>
      <c r="PPP58" s="560"/>
      <c r="PPQ58" s="561"/>
      <c r="PPR58" s="560"/>
      <c r="PPS58" s="767"/>
      <c r="PPT58" s="767"/>
      <c r="PPU58" s="767"/>
      <c r="PPV58" s="767"/>
      <c r="PPW58" s="767"/>
      <c r="PPX58" s="559"/>
      <c r="PPY58" s="559"/>
      <c r="PPZ58" s="560"/>
      <c r="PQA58" s="559"/>
      <c r="PQB58" s="559"/>
      <c r="PQC58" s="559"/>
      <c r="PQD58" s="560"/>
      <c r="PQE58" s="560"/>
      <c r="PQF58" s="561"/>
      <c r="PQG58" s="560"/>
      <c r="PQH58" s="767"/>
      <c r="PQI58" s="767"/>
      <c r="PQJ58" s="767"/>
      <c r="PQK58" s="767"/>
      <c r="PQL58" s="767"/>
      <c r="PQM58" s="559"/>
      <c r="PQN58" s="559"/>
      <c r="PQO58" s="560"/>
      <c r="PQP58" s="559"/>
      <c r="PQQ58" s="559"/>
      <c r="PQR58" s="559"/>
      <c r="PQS58" s="560"/>
      <c r="PQT58" s="560"/>
      <c r="PQU58" s="561"/>
      <c r="PQV58" s="560"/>
      <c r="PQW58" s="767"/>
      <c r="PQX58" s="767"/>
      <c r="PQY58" s="767"/>
      <c r="PQZ58" s="767"/>
      <c r="PRA58" s="767"/>
      <c r="PRB58" s="559"/>
      <c r="PRC58" s="559"/>
      <c r="PRD58" s="560"/>
      <c r="PRE58" s="559"/>
      <c r="PRF58" s="559"/>
      <c r="PRG58" s="559"/>
      <c r="PRH58" s="560"/>
      <c r="PRI58" s="560"/>
      <c r="PRJ58" s="561"/>
      <c r="PRK58" s="560"/>
      <c r="PRL58" s="767"/>
      <c r="PRM58" s="767"/>
      <c r="PRN58" s="767"/>
      <c r="PRO58" s="767"/>
      <c r="PRP58" s="767"/>
      <c r="PRQ58" s="559"/>
      <c r="PRR58" s="559"/>
      <c r="PRS58" s="560"/>
      <c r="PRT58" s="559"/>
      <c r="PRU58" s="559"/>
      <c r="PRV58" s="559"/>
      <c r="PRW58" s="560"/>
      <c r="PRX58" s="560"/>
      <c r="PRY58" s="561"/>
      <c r="PRZ58" s="560"/>
      <c r="PSA58" s="767"/>
      <c r="PSB58" s="767"/>
      <c r="PSC58" s="767"/>
      <c r="PSD58" s="767"/>
      <c r="PSE58" s="767"/>
      <c r="PSF58" s="559"/>
      <c r="PSG58" s="559"/>
      <c r="PSH58" s="560"/>
      <c r="PSI58" s="559"/>
      <c r="PSJ58" s="559"/>
      <c r="PSK58" s="559"/>
      <c r="PSL58" s="560"/>
      <c r="PSM58" s="560"/>
      <c r="PSN58" s="561"/>
      <c r="PSO58" s="560"/>
      <c r="PSP58" s="767"/>
      <c r="PSQ58" s="767"/>
      <c r="PSR58" s="767"/>
      <c r="PSS58" s="767"/>
      <c r="PST58" s="767"/>
      <c r="PSU58" s="559"/>
      <c r="PSV58" s="559"/>
      <c r="PSW58" s="560"/>
      <c r="PSX58" s="559"/>
      <c r="PSY58" s="559"/>
      <c r="PSZ58" s="559"/>
      <c r="PTA58" s="560"/>
      <c r="PTB58" s="560"/>
      <c r="PTC58" s="561"/>
      <c r="PTD58" s="560"/>
      <c r="PTE58" s="767"/>
      <c r="PTF58" s="767"/>
      <c r="PTG58" s="767"/>
      <c r="PTH58" s="767"/>
      <c r="PTI58" s="767"/>
      <c r="PTJ58" s="559"/>
      <c r="PTK58" s="559"/>
      <c r="PTL58" s="560"/>
      <c r="PTM58" s="559"/>
      <c r="PTN58" s="559"/>
      <c r="PTO58" s="559"/>
      <c r="PTP58" s="560"/>
      <c r="PTQ58" s="560"/>
      <c r="PTR58" s="561"/>
      <c r="PTS58" s="560"/>
      <c r="PTT58" s="767"/>
      <c r="PTU58" s="767"/>
      <c r="PTV58" s="767"/>
      <c r="PTW58" s="767"/>
      <c r="PTX58" s="767"/>
      <c r="PTY58" s="559"/>
      <c r="PTZ58" s="559"/>
      <c r="PUA58" s="560"/>
      <c r="PUB58" s="559"/>
      <c r="PUC58" s="559"/>
      <c r="PUD58" s="559"/>
      <c r="PUE58" s="560"/>
      <c r="PUF58" s="560"/>
      <c r="PUG58" s="561"/>
      <c r="PUH58" s="560"/>
      <c r="PUI58" s="767"/>
      <c r="PUJ58" s="767"/>
      <c r="PUK58" s="767"/>
      <c r="PUL58" s="767"/>
      <c r="PUM58" s="767"/>
      <c r="PUN58" s="559"/>
      <c r="PUO58" s="559"/>
      <c r="PUP58" s="560"/>
      <c r="PUQ58" s="559"/>
      <c r="PUR58" s="559"/>
      <c r="PUS58" s="559"/>
      <c r="PUT58" s="560"/>
      <c r="PUU58" s="560"/>
      <c r="PUV58" s="561"/>
      <c r="PUW58" s="560"/>
      <c r="PUX58" s="767"/>
      <c r="PUY58" s="767"/>
      <c r="PUZ58" s="767"/>
      <c r="PVA58" s="767"/>
      <c r="PVB58" s="767"/>
      <c r="PVC58" s="559"/>
      <c r="PVD58" s="559"/>
      <c r="PVE58" s="560"/>
      <c r="PVF58" s="559"/>
      <c r="PVG58" s="559"/>
      <c r="PVH58" s="559"/>
      <c r="PVI58" s="560"/>
      <c r="PVJ58" s="560"/>
      <c r="PVK58" s="561"/>
      <c r="PVL58" s="560"/>
      <c r="PVM58" s="767"/>
      <c r="PVN58" s="767"/>
      <c r="PVO58" s="767"/>
      <c r="PVP58" s="767"/>
      <c r="PVQ58" s="767"/>
      <c r="PVR58" s="559"/>
      <c r="PVS58" s="559"/>
      <c r="PVT58" s="560"/>
      <c r="PVU58" s="559"/>
      <c r="PVV58" s="559"/>
      <c r="PVW58" s="559"/>
      <c r="PVX58" s="560"/>
      <c r="PVY58" s="560"/>
      <c r="PVZ58" s="561"/>
      <c r="PWA58" s="560"/>
      <c r="PWB58" s="767"/>
      <c r="PWC58" s="767"/>
      <c r="PWD58" s="767"/>
      <c r="PWE58" s="767"/>
      <c r="PWF58" s="767"/>
      <c r="PWG58" s="559"/>
      <c r="PWH58" s="559"/>
      <c r="PWI58" s="560"/>
      <c r="PWJ58" s="559"/>
      <c r="PWK58" s="559"/>
      <c r="PWL58" s="559"/>
      <c r="PWM58" s="560"/>
      <c r="PWN58" s="560"/>
      <c r="PWO58" s="561"/>
      <c r="PWP58" s="560"/>
      <c r="PWQ58" s="767"/>
      <c r="PWR58" s="767"/>
      <c r="PWS58" s="767"/>
      <c r="PWT58" s="767"/>
      <c r="PWU58" s="767"/>
      <c r="PWV58" s="559"/>
      <c r="PWW58" s="559"/>
      <c r="PWX58" s="560"/>
      <c r="PWY58" s="559"/>
      <c r="PWZ58" s="559"/>
      <c r="PXA58" s="559"/>
      <c r="PXB58" s="560"/>
      <c r="PXC58" s="560"/>
      <c r="PXD58" s="561"/>
      <c r="PXE58" s="560"/>
      <c r="PXF58" s="767"/>
      <c r="PXG58" s="767"/>
      <c r="PXH58" s="767"/>
      <c r="PXI58" s="767"/>
      <c r="PXJ58" s="767"/>
      <c r="PXK58" s="559"/>
      <c r="PXL58" s="559"/>
      <c r="PXM58" s="560"/>
      <c r="PXN58" s="559"/>
      <c r="PXO58" s="559"/>
      <c r="PXP58" s="559"/>
      <c r="PXQ58" s="560"/>
      <c r="PXR58" s="560"/>
      <c r="PXS58" s="561"/>
      <c r="PXT58" s="560"/>
      <c r="PXU58" s="767"/>
      <c r="PXV58" s="767"/>
      <c r="PXW58" s="767"/>
      <c r="PXX58" s="767"/>
      <c r="PXY58" s="767"/>
      <c r="PXZ58" s="559"/>
      <c r="PYA58" s="559"/>
      <c r="PYB58" s="560"/>
      <c r="PYC58" s="559"/>
      <c r="PYD58" s="559"/>
      <c r="PYE58" s="559"/>
      <c r="PYF58" s="560"/>
      <c r="PYG58" s="560"/>
      <c r="PYH58" s="561"/>
      <c r="PYI58" s="560"/>
      <c r="PYJ58" s="767"/>
      <c r="PYK58" s="767"/>
      <c r="PYL58" s="767"/>
      <c r="PYM58" s="767"/>
      <c r="PYN58" s="767"/>
      <c r="PYO58" s="559"/>
      <c r="PYP58" s="559"/>
      <c r="PYQ58" s="560"/>
      <c r="PYR58" s="559"/>
      <c r="PYS58" s="559"/>
      <c r="PYT58" s="559"/>
      <c r="PYU58" s="560"/>
      <c r="PYV58" s="560"/>
      <c r="PYW58" s="561"/>
      <c r="PYX58" s="560"/>
      <c r="PYY58" s="767"/>
      <c r="PYZ58" s="767"/>
      <c r="PZA58" s="767"/>
      <c r="PZB58" s="767"/>
      <c r="PZC58" s="767"/>
      <c r="PZD58" s="559"/>
      <c r="PZE58" s="559"/>
      <c r="PZF58" s="560"/>
      <c r="PZG58" s="559"/>
      <c r="PZH58" s="559"/>
      <c r="PZI58" s="559"/>
      <c r="PZJ58" s="560"/>
      <c r="PZK58" s="560"/>
      <c r="PZL58" s="561"/>
      <c r="PZM58" s="560"/>
      <c r="PZN58" s="767"/>
      <c r="PZO58" s="767"/>
      <c r="PZP58" s="767"/>
      <c r="PZQ58" s="767"/>
      <c r="PZR58" s="767"/>
      <c r="PZS58" s="559"/>
      <c r="PZT58" s="559"/>
      <c r="PZU58" s="560"/>
      <c r="PZV58" s="559"/>
      <c r="PZW58" s="559"/>
      <c r="PZX58" s="559"/>
      <c r="PZY58" s="560"/>
      <c r="PZZ58" s="560"/>
      <c r="QAA58" s="561"/>
      <c r="QAB58" s="560"/>
      <c r="QAC58" s="767"/>
      <c r="QAD58" s="767"/>
      <c r="QAE58" s="767"/>
      <c r="QAF58" s="767"/>
      <c r="QAG58" s="767"/>
      <c r="QAH58" s="559"/>
      <c r="QAI58" s="559"/>
      <c r="QAJ58" s="560"/>
      <c r="QAK58" s="559"/>
      <c r="QAL58" s="559"/>
      <c r="QAM58" s="559"/>
      <c r="QAN58" s="560"/>
      <c r="QAO58" s="560"/>
      <c r="QAP58" s="561"/>
      <c r="QAQ58" s="560"/>
      <c r="QAR58" s="767"/>
      <c r="QAS58" s="767"/>
      <c r="QAT58" s="767"/>
      <c r="QAU58" s="767"/>
      <c r="QAV58" s="767"/>
      <c r="QAW58" s="559"/>
      <c r="QAX58" s="559"/>
      <c r="QAY58" s="560"/>
      <c r="QAZ58" s="559"/>
      <c r="QBA58" s="559"/>
      <c r="QBB58" s="559"/>
      <c r="QBC58" s="560"/>
      <c r="QBD58" s="560"/>
      <c r="QBE58" s="561"/>
      <c r="QBF58" s="560"/>
      <c r="QBG58" s="767"/>
      <c r="QBH58" s="767"/>
      <c r="QBI58" s="767"/>
      <c r="QBJ58" s="767"/>
      <c r="QBK58" s="767"/>
      <c r="QBL58" s="559"/>
      <c r="QBM58" s="559"/>
      <c r="QBN58" s="560"/>
      <c r="QBO58" s="559"/>
      <c r="QBP58" s="559"/>
      <c r="QBQ58" s="559"/>
      <c r="QBR58" s="560"/>
      <c r="QBS58" s="560"/>
      <c r="QBT58" s="561"/>
      <c r="QBU58" s="560"/>
      <c r="QBV58" s="767"/>
      <c r="QBW58" s="767"/>
      <c r="QBX58" s="767"/>
      <c r="QBY58" s="767"/>
      <c r="QBZ58" s="767"/>
      <c r="QCA58" s="559"/>
      <c r="QCB58" s="559"/>
      <c r="QCC58" s="560"/>
      <c r="QCD58" s="559"/>
      <c r="QCE58" s="559"/>
      <c r="QCF58" s="559"/>
      <c r="QCG58" s="560"/>
      <c r="QCH58" s="560"/>
      <c r="QCI58" s="561"/>
      <c r="QCJ58" s="560"/>
      <c r="QCK58" s="767"/>
      <c r="QCL58" s="767"/>
      <c r="QCM58" s="767"/>
      <c r="QCN58" s="767"/>
      <c r="QCO58" s="767"/>
      <c r="QCP58" s="559"/>
      <c r="QCQ58" s="559"/>
      <c r="QCR58" s="560"/>
      <c r="QCS58" s="559"/>
      <c r="QCT58" s="559"/>
      <c r="QCU58" s="559"/>
      <c r="QCV58" s="560"/>
      <c r="QCW58" s="560"/>
      <c r="QCX58" s="561"/>
      <c r="QCY58" s="560"/>
      <c r="QCZ58" s="767"/>
      <c r="QDA58" s="767"/>
      <c r="QDB58" s="767"/>
      <c r="QDC58" s="767"/>
      <c r="QDD58" s="767"/>
      <c r="QDE58" s="559"/>
      <c r="QDF58" s="559"/>
      <c r="QDG58" s="560"/>
      <c r="QDH58" s="559"/>
      <c r="QDI58" s="559"/>
      <c r="QDJ58" s="559"/>
      <c r="QDK58" s="560"/>
      <c r="QDL58" s="560"/>
      <c r="QDM58" s="561"/>
      <c r="QDN58" s="560"/>
      <c r="QDO58" s="767"/>
      <c r="QDP58" s="767"/>
      <c r="QDQ58" s="767"/>
      <c r="QDR58" s="767"/>
      <c r="QDS58" s="767"/>
      <c r="QDT58" s="559"/>
      <c r="QDU58" s="559"/>
      <c r="QDV58" s="560"/>
      <c r="QDW58" s="559"/>
      <c r="QDX58" s="559"/>
      <c r="QDY58" s="559"/>
      <c r="QDZ58" s="560"/>
      <c r="QEA58" s="560"/>
      <c r="QEB58" s="561"/>
      <c r="QEC58" s="560"/>
      <c r="QED58" s="767"/>
      <c r="QEE58" s="767"/>
      <c r="QEF58" s="767"/>
      <c r="QEG58" s="767"/>
      <c r="QEH58" s="767"/>
      <c r="QEI58" s="559"/>
      <c r="QEJ58" s="559"/>
      <c r="QEK58" s="560"/>
      <c r="QEL58" s="559"/>
      <c r="QEM58" s="559"/>
      <c r="QEN58" s="559"/>
      <c r="QEO58" s="560"/>
      <c r="QEP58" s="560"/>
      <c r="QEQ58" s="561"/>
      <c r="QER58" s="560"/>
      <c r="QES58" s="767"/>
      <c r="QET58" s="767"/>
      <c r="QEU58" s="767"/>
      <c r="QEV58" s="767"/>
      <c r="QEW58" s="767"/>
      <c r="QEX58" s="559"/>
      <c r="QEY58" s="559"/>
      <c r="QEZ58" s="560"/>
      <c r="QFA58" s="559"/>
      <c r="QFB58" s="559"/>
      <c r="QFC58" s="559"/>
      <c r="QFD58" s="560"/>
      <c r="QFE58" s="560"/>
      <c r="QFF58" s="561"/>
      <c r="QFG58" s="560"/>
      <c r="QFH58" s="767"/>
      <c r="QFI58" s="767"/>
      <c r="QFJ58" s="767"/>
      <c r="QFK58" s="767"/>
      <c r="QFL58" s="767"/>
      <c r="QFM58" s="559"/>
      <c r="QFN58" s="559"/>
      <c r="QFO58" s="560"/>
      <c r="QFP58" s="559"/>
      <c r="QFQ58" s="559"/>
      <c r="QFR58" s="559"/>
      <c r="QFS58" s="560"/>
      <c r="QFT58" s="560"/>
      <c r="QFU58" s="561"/>
      <c r="QFV58" s="560"/>
      <c r="QFW58" s="767"/>
      <c r="QFX58" s="767"/>
      <c r="QFY58" s="767"/>
      <c r="QFZ58" s="767"/>
      <c r="QGA58" s="767"/>
      <c r="QGB58" s="559"/>
      <c r="QGC58" s="559"/>
      <c r="QGD58" s="560"/>
      <c r="QGE58" s="559"/>
      <c r="QGF58" s="559"/>
      <c r="QGG58" s="559"/>
      <c r="QGH58" s="560"/>
      <c r="QGI58" s="560"/>
      <c r="QGJ58" s="561"/>
      <c r="QGK58" s="560"/>
      <c r="QGL58" s="767"/>
      <c r="QGM58" s="767"/>
      <c r="QGN58" s="767"/>
      <c r="QGO58" s="767"/>
      <c r="QGP58" s="767"/>
      <c r="QGQ58" s="559"/>
      <c r="QGR58" s="559"/>
      <c r="QGS58" s="560"/>
      <c r="QGT58" s="559"/>
      <c r="QGU58" s="559"/>
      <c r="QGV58" s="559"/>
      <c r="QGW58" s="560"/>
      <c r="QGX58" s="560"/>
      <c r="QGY58" s="561"/>
      <c r="QGZ58" s="560"/>
      <c r="QHA58" s="767"/>
      <c r="QHB58" s="767"/>
      <c r="QHC58" s="767"/>
      <c r="QHD58" s="767"/>
      <c r="QHE58" s="767"/>
      <c r="QHF58" s="559"/>
      <c r="QHG58" s="559"/>
      <c r="QHH58" s="560"/>
      <c r="QHI58" s="559"/>
      <c r="QHJ58" s="559"/>
      <c r="QHK58" s="559"/>
      <c r="QHL58" s="560"/>
      <c r="QHM58" s="560"/>
      <c r="QHN58" s="561"/>
      <c r="QHO58" s="560"/>
      <c r="QHP58" s="767"/>
      <c r="QHQ58" s="767"/>
      <c r="QHR58" s="767"/>
      <c r="QHS58" s="767"/>
      <c r="QHT58" s="767"/>
      <c r="QHU58" s="559"/>
      <c r="QHV58" s="559"/>
      <c r="QHW58" s="560"/>
      <c r="QHX58" s="559"/>
      <c r="QHY58" s="559"/>
      <c r="QHZ58" s="559"/>
      <c r="QIA58" s="560"/>
      <c r="QIB58" s="560"/>
      <c r="QIC58" s="561"/>
      <c r="QID58" s="560"/>
      <c r="QIE58" s="767"/>
      <c r="QIF58" s="767"/>
      <c r="QIG58" s="767"/>
      <c r="QIH58" s="767"/>
      <c r="QII58" s="767"/>
      <c r="QIJ58" s="559"/>
      <c r="QIK58" s="559"/>
      <c r="QIL58" s="560"/>
      <c r="QIM58" s="559"/>
      <c r="QIN58" s="559"/>
      <c r="QIO58" s="559"/>
      <c r="QIP58" s="560"/>
      <c r="QIQ58" s="560"/>
      <c r="QIR58" s="561"/>
      <c r="QIS58" s="560"/>
      <c r="QIT58" s="767"/>
      <c r="QIU58" s="767"/>
      <c r="QIV58" s="767"/>
      <c r="QIW58" s="767"/>
      <c r="QIX58" s="767"/>
      <c r="QIY58" s="559"/>
      <c r="QIZ58" s="559"/>
      <c r="QJA58" s="560"/>
      <c r="QJB58" s="559"/>
      <c r="QJC58" s="559"/>
      <c r="QJD58" s="559"/>
      <c r="QJE58" s="560"/>
      <c r="QJF58" s="560"/>
      <c r="QJG58" s="561"/>
      <c r="QJH58" s="560"/>
      <c r="QJI58" s="767"/>
      <c r="QJJ58" s="767"/>
      <c r="QJK58" s="767"/>
      <c r="QJL58" s="767"/>
      <c r="QJM58" s="767"/>
      <c r="QJN58" s="559"/>
      <c r="QJO58" s="559"/>
      <c r="QJP58" s="560"/>
      <c r="QJQ58" s="559"/>
      <c r="QJR58" s="559"/>
      <c r="QJS58" s="559"/>
      <c r="QJT58" s="560"/>
      <c r="QJU58" s="560"/>
      <c r="QJV58" s="561"/>
      <c r="QJW58" s="560"/>
      <c r="QJX58" s="767"/>
      <c r="QJY58" s="767"/>
      <c r="QJZ58" s="767"/>
      <c r="QKA58" s="767"/>
      <c r="QKB58" s="767"/>
      <c r="QKC58" s="559"/>
      <c r="QKD58" s="559"/>
      <c r="QKE58" s="560"/>
      <c r="QKF58" s="559"/>
      <c r="QKG58" s="559"/>
      <c r="QKH58" s="559"/>
      <c r="QKI58" s="560"/>
      <c r="QKJ58" s="560"/>
      <c r="QKK58" s="561"/>
      <c r="QKL58" s="560"/>
      <c r="QKM58" s="767"/>
      <c r="QKN58" s="767"/>
      <c r="QKO58" s="767"/>
      <c r="QKP58" s="767"/>
      <c r="QKQ58" s="767"/>
      <c r="QKR58" s="559"/>
      <c r="QKS58" s="559"/>
      <c r="QKT58" s="560"/>
      <c r="QKU58" s="559"/>
      <c r="QKV58" s="559"/>
      <c r="QKW58" s="559"/>
      <c r="QKX58" s="560"/>
      <c r="QKY58" s="560"/>
      <c r="QKZ58" s="561"/>
      <c r="QLA58" s="560"/>
      <c r="QLB58" s="767"/>
      <c r="QLC58" s="767"/>
      <c r="QLD58" s="767"/>
      <c r="QLE58" s="767"/>
      <c r="QLF58" s="767"/>
      <c r="QLG58" s="559"/>
      <c r="QLH58" s="559"/>
      <c r="QLI58" s="560"/>
      <c r="QLJ58" s="559"/>
      <c r="QLK58" s="559"/>
      <c r="QLL58" s="559"/>
      <c r="QLM58" s="560"/>
      <c r="QLN58" s="560"/>
      <c r="QLO58" s="561"/>
      <c r="QLP58" s="560"/>
      <c r="QLQ58" s="767"/>
      <c r="QLR58" s="767"/>
      <c r="QLS58" s="767"/>
      <c r="QLT58" s="767"/>
      <c r="QLU58" s="767"/>
      <c r="QLV58" s="559"/>
      <c r="QLW58" s="559"/>
      <c r="QLX58" s="560"/>
      <c r="QLY58" s="559"/>
      <c r="QLZ58" s="559"/>
      <c r="QMA58" s="559"/>
      <c r="QMB58" s="560"/>
      <c r="QMC58" s="560"/>
      <c r="QMD58" s="561"/>
      <c r="QME58" s="560"/>
      <c r="QMF58" s="767"/>
      <c r="QMG58" s="767"/>
      <c r="QMH58" s="767"/>
      <c r="QMI58" s="767"/>
      <c r="QMJ58" s="767"/>
      <c r="QMK58" s="559"/>
      <c r="QML58" s="559"/>
      <c r="QMM58" s="560"/>
      <c r="QMN58" s="559"/>
      <c r="QMO58" s="559"/>
      <c r="QMP58" s="559"/>
      <c r="QMQ58" s="560"/>
      <c r="QMR58" s="560"/>
      <c r="QMS58" s="561"/>
      <c r="QMT58" s="560"/>
      <c r="QMU58" s="767"/>
      <c r="QMV58" s="767"/>
      <c r="QMW58" s="767"/>
      <c r="QMX58" s="767"/>
      <c r="QMY58" s="767"/>
      <c r="QMZ58" s="559"/>
      <c r="QNA58" s="559"/>
      <c r="QNB58" s="560"/>
      <c r="QNC58" s="559"/>
      <c r="QND58" s="559"/>
      <c r="QNE58" s="559"/>
      <c r="QNF58" s="560"/>
      <c r="QNG58" s="560"/>
      <c r="QNH58" s="561"/>
      <c r="QNI58" s="560"/>
      <c r="QNJ58" s="767"/>
      <c r="QNK58" s="767"/>
      <c r="QNL58" s="767"/>
      <c r="QNM58" s="767"/>
      <c r="QNN58" s="767"/>
      <c r="QNO58" s="559"/>
      <c r="QNP58" s="559"/>
      <c r="QNQ58" s="560"/>
      <c r="QNR58" s="559"/>
      <c r="QNS58" s="559"/>
      <c r="QNT58" s="559"/>
      <c r="QNU58" s="560"/>
      <c r="QNV58" s="560"/>
      <c r="QNW58" s="561"/>
      <c r="QNX58" s="560"/>
      <c r="QNY58" s="767"/>
      <c r="QNZ58" s="767"/>
      <c r="QOA58" s="767"/>
      <c r="QOB58" s="767"/>
      <c r="QOC58" s="767"/>
      <c r="QOD58" s="559"/>
      <c r="QOE58" s="559"/>
      <c r="QOF58" s="560"/>
      <c r="QOG58" s="559"/>
      <c r="QOH58" s="559"/>
      <c r="QOI58" s="559"/>
      <c r="QOJ58" s="560"/>
      <c r="QOK58" s="560"/>
      <c r="QOL58" s="561"/>
      <c r="QOM58" s="560"/>
      <c r="QON58" s="767"/>
      <c r="QOO58" s="767"/>
      <c r="QOP58" s="767"/>
      <c r="QOQ58" s="767"/>
      <c r="QOR58" s="767"/>
      <c r="QOS58" s="559"/>
      <c r="QOT58" s="559"/>
      <c r="QOU58" s="560"/>
      <c r="QOV58" s="559"/>
      <c r="QOW58" s="559"/>
      <c r="QOX58" s="559"/>
      <c r="QOY58" s="560"/>
      <c r="QOZ58" s="560"/>
      <c r="QPA58" s="561"/>
      <c r="QPB58" s="560"/>
      <c r="QPC58" s="767"/>
      <c r="QPD58" s="767"/>
      <c r="QPE58" s="767"/>
      <c r="QPF58" s="767"/>
      <c r="QPG58" s="767"/>
      <c r="QPH58" s="559"/>
      <c r="QPI58" s="559"/>
      <c r="QPJ58" s="560"/>
      <c r="QPK58" s="559"/>
      <c r="QPL58" s="559"/>
      <c r="QPM58" s="559"/>
      <c r="QPN58" s="560"/>
      <c r="QPO58" s="560"/>
      <c r="QPP58" s="561"/>
      <c r="QPQ58" s="560"/>
      <c r="QPR58" s="767"/>
      <c r="QPS58" s="767"/>
      <c r="QPT58" s="767"/>
      <c r="QPU58" s="767"/>
      <c r="QPV58" s="767"/>
      <c r="QPW58" s="559"/>
      <c r="QPX58" s="559"/>
      <c r="QPY58" s="560"/>
      <c r="QPZ58" s="559"/>
      <c r="QQA58" s="559"/>
      <c r="QQB58" s="559"/>
      <c r="QQC58" s="560"/>
      <c r="QQD58" s="560"/>
      <c r="QQE58" s="561"/>
      <c r="QQF58" s="560"/>
      <c r="QQG58" s="767"/>
      <c r="QQH58" s="767"/>
      <c r="QQI58" s="767"/>
      <c r="QQJ58" s="767"/>
      <c r="QQK58" s="767"/>
      <c r="QQL58" s="559"/>
      <c r="QQM58" s="559"/>
      <c r="QQN58" s="560"/>
      <c r="QQO58" s="559"/>
      <c r="QQP58" s="559"/>
      <c r="QQQ58" s="559"/>
      <c r="QQR58" s="560"/>
      <c r="QQS58" s="560"/>
      <c r="QQT58" s="561"/>
      <c r="QQU58" s="560"/>
      <c r="QQV58" s="767"/>
      <c r="QQW58" s="767"/>
      <c r="QQX58" s="767"/>
      <c r="QQY58" s="767"/>
      <c r="QQZ58" s="767"/>
      <c r="QRA58" s="559"/>
      <c r="QRB58" s="559"/>
      <c r="QRC58" s="560"/>
      <c r="QRD58" s="559"/>
      <c r="QRE58" s="559"/>
      <c r="QRF58" s="559"/>
      <c r="QRG58" s="560"/>
      <c r="QRH58" s="560"/>
      <c r="QRI58" s="561"/>
      <c r="QRJ58" s="560"/>
      <c r="QRK58" s="767"/>
      <c r="QRL58" s="767"/>
      <c r="QRM58" s="767"/>
      <c r="QRN58" s="767"/>
      <c r="QRO58" s="767"/>
      <c r="QRP58" s="559"/>
      <c r="QRQ58" s="559"/>
      <c r="QRR58" s="560"/>
      <c r="QRS58" s="559"/>
      <c r="QRT58" s="559"/>
      <c r="QRU58" s="559"/>
      <c r="QRV58" s="560"/>
      <c r="QRW58" s="560"/>
      <c r="QRX58" s="561"/>
      <c r="QRY58" s="560"/>
      <c r="QRZ58" s="767"/>
      <c r="QSA58" s="767"/>
      <c r="QSB58" s="767"/>
      <c r="QSC58" s="767"/>
      <c r="QSD58" s="767"/>
      <c r="QSE58" s="559"/>
      <c r="QSF58" s="559"/>
      <c r="QSG58" s="560"/>
      <c r="QSH58" s="559"/>
      <c r="QSI58" s="559"/>
      <c r="QSJ58" s="559"/>
      <c r="QSK58" s="560"/>
      <c r="QSL58" s="560"/>
      <c r="QSM58" s="561"/>
      <c r="QSN58" s="560"/>
      <c r="QSO58" s="767"/>
      <c r="QSP58" s="767"/>
      <c r="QSQ58" s="767"/>
      <c r="QSR58" s="767"/>
      <c r="QSS58" s="767"/>
      <c r="QST58" s="559"/>
      <c r="QSU58" s="559"/>
      <c r="QSV58" s="560"/>
      <c r="QSW58" s="559"/>
      <c r="QSX58" s="559"/>
      <c r="QSY58" s="559"/>
      <c r="QSZ58" s="560"/>
      <c r="QTA58" s="560"/>
      <c r="QTB58" s="561"/>
      <c r="QTC58" s="560"/>
      <c r="QTD58" s="767"/>
      <c r="QTE58" s="767"/>
      <c r="QTF58" s="767"/>
      <c r="QTG58" s="767"/>
      <c r="QTH58" s="767"/>
      <c r="QTI58" s="559"/>
      <c r="QTJ58" s="559"/>
      <c r="QTK58" s="560"/>
      <c r="QTL58" s="559"/>
      <c r="QTM58" s="559"/>
      <c r="QTN58" s="559"/>
      <c r="QTO58" s="560"/>
      <c r="QTP58" s="560"/>
      <c r="QTQ58" s="561"/>
      <c r="QTR58" s="560"/>
      <c r="QTS58" s="767"/>
      <c r="QTT58" s="767"/>
      <c r="QTU58" s="767"/>
      <c r="QTV58" s="767"/>
      <c r="QTW58" s="767"/>
      <c r="QTX58" s="559"/>
      <c r="QTY58" s="559"/>
      <c r="QTZ58" s="560"/>
      <c r="QUA58" s="559"/>
      <c r="QUB58" s="559"/>
      <c r="QUC58" s="559"/>
      <c r="QUD58" s="560"/>
      <c r="QUE58" s="560"/>
      <c r="QUF58" s="561"/>
      <c r="QUG58" s="560"/>
      <c r="QUH58" s="767"/>
      <c r="QUI58" s="767"/>
      <c r="QUJ58" s="767"/>
      <c r="QUK58" s="767"/>
      <c r="QUL58" s="767"/>
      <c r="QUM58" s="559"/>
      <c r="QUN58" s="559"/>
      <c r="QUO58" s="560"/>
      <c r="QUP58" s="559"/>
      <c r="QUQ58" s="559"/>
      <c r="QUR58" s="559"/>
      <c r="QUS58" s="560"/>
      <c r="QUT58" s="560"/>
      <c r="QUU58" s="561"/>
      <c r="QUV58" s="560"/>
      <c r="QUW58" s="767"/>
      <c r="QUX58" s="767"/>
      <c r="QUY58" s="767"/>
      <c r="QUZ58" s="767"/>
      <c r="QVA58" s="767"/>
      <c r="QVB58" s="559"/>
      <c r="QVC58" s="559"/>
      <c r="QVD58" s="560"/>
      <c r="QVE58" s="559"/>
      <c r="QVF58" s="559"/>
      <c r="QVG58" s="559"/>
      <c r="QVH58" s="560"/>
      <c r="QVI58" s="560"/>
      <c r="QVJ58" s="561"/>
      <c r="QVK58" s="560"/>
      <c r="QVL58" s="767"/>
      <c r="QVM58" s="767"/>
      <c r="QVN58" s="767"/>
      <c r="QVO58" s="767"/>
      <c r="QVP58" s="767"/>
      <c r="QVQ58" s="559"/>
      <c r="QVR58" s="559"/>
      <c r="QVS58" s="560"/>
      <c r="QVT58" s="559"/>
      <c r="QVU58" s="559"/>
      <c r="QVV58" s="559"/>
      <c r="QVW58" s="560"/>
      <c r="QVX58" s="560"/>
      <c r="QVY58" s="561"/>
      <c r="QVZ58" s="560"/>
      <c r="QWA58" s="767"/>
      <c r="QWB58" s="767"/>
      <c r="QWC58" s="767"/>
      <c r="QWD58" s="767"/>
      <c r="QWE58" s="767"/>
      <c r="QWF58" s="559"/>
      <c r="QWG58" s="559"/>
      <c r="QWH58" s="560"/>
      <c r="QWI58" s="559"/>
      <c r="QWJ58" s="559"/>
      <c r="QWK58" s="559"/>
      <c r="QWL58" s="560"/>
      <c r="QWM58" s="560"/>
      <c r="QWN58" s="561"/>
      <c r="QWO58" s="560"/>
      <c r="QWP58" s="767"/>
      <c r="QWQ58" s="767"/>
      <c r="QWR58" s="767"/>
      <c r="QWS58" s="767"/>
      <c r="QWT58" s="767"/>
      <c r="QWU58" s="559"/>
      <c r="QWV58" s="559"/>
      <c r="QWW58" s="560"/>
      <c r="QWX58" s="559"/>
      <c r="QWY58" s="559"/>
      <c r="QWZ58" s="559"/>
      <c r="QXA58" s="560"/>
      <c r="QXB58" s="560"/>
      <c r="QXC58" s="561"/>
      <c r="QXD58" s="560"/>
      <c r="QXE58" s="767"/>
      <c r="QXF58" s="767"/>
      <c r="QXG58" s="767"/>
      <c r="QXH58" s="767"/>
      <c r="QXI58" s="767"/>
      <c r="QXJ58" s="559"/>
      <c r="QXK58" s="559"/>
      <c r="QXL58" s="560"/>
      <c r="QXM58" s="559"/>
      <c r="QXN58" s="559"/>
      <c r="QXO58" s="559"/>
      <c r="QXP58" s="560"/>
      <c r="QXQ58" s="560"/>
      <c r="QXR58" s="561"/>
      <c r="QXS58" s="560"/>
      <c r="QXT58" s="767"/>
      <c r="QXU58" s="767"/>
      <c r="QXV58" s="767"/>
      <c r="QXW58" s="767"/>
      <c r="QXX58" s="767"/>
      <c r="QXY58" s="559"/>
      <c r="QXZ58" s="559"/>
      <c r="QYA58" s="560"/>
      <c r="QYB58" s="559"/>
      <c r="QYC58" s="559"/>
      <c r="QYD58" s="559"/>
      <c r="QYE58" s="560"/>
      <c r="QYF58" s="560"/>
      <c r="QYG58" s="561"/>
      <c r="QYH58" s="560"/>
      <c r="QYI58" s="767"/>
      <c r="QYJ58" s="767"/>
      <c r="QYK58" s="767"/>
      <c r="QYL58" s="767"/>
      <c r="QYM58" s="767"/>
      <c r="QYN58" s="559"/>
      <c r="QYO58" s="559"/>
      <c r="QYP58" s="560"/>
      <c r="QYQ58" s="559"/>
      <c r="QYR58" s="559"/>
      <c r="QYS58" s="559"/>
      <c r="QYT58" s="560"/>
      <c r="QYU58" s="560"/>
      <c r="QYV58" s="561"/>
      <c r="QYW58" s="560"/>
      <c r="QYX58" s="767"/>
      <c r="QYY58" s="767"/>
      <c r="QYZ58" s="767"/>
      <c r="QZA58" s="767"/>
      <c r="QZB58" s="767"/>
      <c r="QZC58" s="559"/>
      <c r="QZD58" s="559"/>
      <c r="QZE58" s="560"/>
      <c r="QZF58" s="559"/>
      <c r="QZG58" s="559"/>
      <c r="QZH58" s="559"/>
      <c r="QZI58" s="560"/>
      <c r="QZJ58" s="560"/>
      <c r="QZK58" s="561"/>
      <c r="QZL58" s="560"/>
      <c r="QZM58" s="767"/>
      <c r="QZN58" s="767"/>
      <c r="QZO58" s="767"/>
      <c r="QZP58" s="767"/>
      <c r="QZQ58" s="767"/>
      <c r="QZR58" s="559"/>
      <c r="QZS58" s="559"/>
      <c r="QZT58" s="560"/>
      <c r="QZU58" s="559"/>
      <c r="QZV58" s="559"/>
      <c r="QZW58" s="559"/>
      <c r="QZX58" s="560"/>
      <c r="QZY58" s="560"/>
      <c r="QZZ58" s="561"/>
      <c r="RAA58" s="560"/>
      <c r="RAB58" s="767"/>
      <c r="RAC58" s="767"/>
      <c r="RAD58" s="767"/>
      <c r="RAE58" s="767"/>
      <c r="RAF58" s="767"/>
      <c r="RAG58" s="559"/>
      <c r="RAH58" s="559"/>
      <c r="RAI58" s="560"/>
      <c r="RAJ58" s="559"/>
      <c r="RAK58" s="559"/>
      <c r="RAL58" s="559"/>
      <c r="RAM58" s="560"/>
      <c r="RAN58" s="560"/>
      <c r="RAO58" s="561"/>
      <c r="RAP58" s="560"/>
      <c r="RAQ58" s="767"/>
      <c r="RAR58" s="767"/>
      <c r="RAS58" s="767"/>
      <c r="RAT58" s="767"/>
      <c r="RAU58" s="767"/>
      <c r="RAV58" s="559"/>
      <c r="RAW58" s="559"/>
      <c r="RAX58" s="560"/>
      <c r="RAY58" s="559"/>
      <c r="RAZ58" s="559"/>
      <c r="RBA58" s="559"/>
      <c r="RBB58" s="560"/>
      <c r="RBC58" s="560"/>
      <c r="RBD58" s="561"/>
      <c r="RBE58" s="560"/>
      <c r="RBF58" s="767"/>
      <c r="RBG58" s="767"/>
      <c r="RBH58" s="767"/>
      <c r="RBI58" s="767"/>
      <c r="RBJ58" s="767"/>
      <c r="RBK58" s="559"/>
      <c r="RBL58" s="559"/>
      <c r="RBM58" s="560"/>
      <c r="RBN58" s="559"/>
      <c r="RBO58" s="559"/>
      <c r="RBP58" s="559"/>
      <c r="RBQ58" s="560"/>
      <c r="RBR58" s="560"/>
      <c r="RBS58" s="561"/>
      <c r="RBT58" s="560"/>
      <c r="RBU58" s="767"/>
      <c r="RBV58" s="767"/>
      <c r="RBW58" s="767"/>
      <c r="RBX58" s="767"/>
      <c r="RBY58" s="767"/>
      <c r="RBZ58" s="559"/>
      <c r="RCA58" s="559"/>
      <c r="RCB58" s="560"/>
      <c r="RCC58" s="559"/>
      <c r="RCD58" s="559"/>
      <c r="RCE58" s="559"/>
      <c r="RCF58" s="560"/>
      <c r="RCG58" s="560"/>
      <c r="RCH58" s="561"/>
      <c r="RCI58" s="560"/>
      <c r="RCJ58" s="767"/>
      <c r="RCK58" s="767"/>
      <c r="RCL58" s="767"/>
      <c r="RCM58" s="767"/>
      <c r="RCN58" s="767"/>
      <c r="RCO58" s="559"/>
      <c r="RCP58" s="559"/>
      <c r="RCQ58" s="560"/>
      <c r="RCR58" s="559"/>
      <c r="RCS58" s="559"/>
      <c r="RCT58" s="559"/>
      <c r="RCU58" s="560"/>
      <c r="RCV58" s="560"/>
      <c r="RCW58" s="561"/>
      <c r="RCX58" s="560"/>
      <c r="RCY58" s="767"/>
      <c r="RCZ58" s="767"/>
      <c r="RDA58" s="767"/>
      <c r="RDB58" s="767"/>
      <c r="RDC58" s="767"/>
      <c r="RDD58" s="559"/>
      <c r="RDE58" s="559"/>
      <c r="RDF58" s="560"/>
      <c r="RDG58" s="559"/>
      <c r="RDH58" s="559"/>
      <c r="RDI58" s="559"/>
      <c r="RDJ58" s="560"/>
      <c r="RDK58" s="560"/>
      <c r="RDL58" s="561"/>
      <c r="RDM58" s="560"/>
      <c r="RDN58" s="767"/>
      <c r="RDO58" s="767"/>
      <c r="RDP58" s="767"/>
      <c r="RDQ58" s="767"/>
      <c r="RDR58" s="767"/>
      <c r="RDS58" s="559"/>
      <c r="RDT58" s="559"/>
      <c r="RDU58" s="560"/>
      <c r="RDV58" s="559"/>
      <c r="RDW58" s="559"/>
      <c r="RDX58" s="559"/>
      <c r="RDY58" s="560"/>
      <c r="RDZ58" s="560"/>
      <c r="REA58" s="561"/>
      <c r="REB58" s="560"/>
      <c r="REC58" s="767"/>
      <c r="RED58" s="767"/>
      <c r="REE58" s="767"/>
      <c r="REF58" s="767"/>
      <c r="REG58" s="767"/>
      <c r="REH58" s="559"/>
      <c r="REI58" s="559"/>
      <c r="REJ58" s="560"/>
      <c r="REK58" s="559"/>
      <c r="REL58" s="559"/>
      <c r="REM58" s="559"/>
      <c r="REN58" s="560"/>
      <c r="REO58" s="560"/>
      <c r="REP58" s="561"/>
      <c r="REQ58" s="560"/>
      <c r="RER58" s="767"/>
      <c r="RES58" s="767"/>
      <c r="RET58" s="767"/>
      <c r="REU58" s="767"/>
      <c r="REV58" s="767"/>
      <c r="REW58" s="559"/>
      <c r="REX58" s="559"/>
      <c r="REY58" s="560"/>
      <c r="REZ58" s="559"/>
      <c r="RFA58" s="559"/>
      <c r="RFB58" s="559"/>
      <c r="RFC58" s="560"/>
      <c r="RFD58" s="560"/>
      <c r="RFE58" s="561"/>
      <c r="RFF58" s="560"/>
      <c r="RFG58" s="767"/>
      <c r="RFH58" s="767"/>
      <c r="RFI58" s="767"/>
      <c r="RFJ58" s="767"/>
      <c r="RFK58" s="767"/>
      <c r="RFL58" s="559"/>
      <c r="RFM58" s="559"/>
      <c r="RFN58" s="560"/>
      <c r="RFO58" s="559"/>
      <c r="RFP58" s="559"/>
      <c r="RFQ58" s="559"/>
      <c r="RFR58" s="560"/>
      <c r="RFS58" s="560"/>
      <c r="RFT58" s="561"/>
      <c r="RFU58" s="560"/>
      <c r="RFV58" s="767"/>
      <c r="RFW58" s="767"/>
      <c r="RFX58" s="767"/>
      <c r="RFY58" s="767"/>
      <c r="RFZ58" s="767"/>
      <c r="RGA58" s="559"/>
      <c r="RGB58" s="559"/>
      <c r="RGC58" s="560"/>
      <c r="RGD58" s="559"/>
      <c r="RGE58" s="559"/>
      <c r="RGF58" s="559"/>
      <c r="RGG58" s="560"/>
      <c r="RGH58" s="560"/>
      <c r="RGI58" s="561"/>
      <c r="RGJ58" s="560"/>
      <c r="RGK58" s="767"/>
      <c r="RGL58" s="767"/>
      <c r="RGM58" s="767"/>
      <c r="RGN58" s="767"/>
      <c r="RGO58" s="767"/>
      <c r="RGP58" s="559"/>
      <c r="RGQ58" s="559"/>
      <c r="RGR58" s="560"/>
      <c r="RGS58" s="559"/>
      <c r="RGT58" s="559"/>
      <c r="RGU58" s="559"/>
      <c r="RGV58" s="560"/>
      <c r="RGW58" s="560"/>
      <c r="RGX58" s="561"/>
      <c r="RGY58" s="560"/>
      <c r="RGZ58" s="767"/>
      <c r="RHA58" s="767"/>
      <c r="RHB58" s="767"/>
      <c r="RHC58" s="767"/>
      <c r="RHD58" s="767"/>
      <c r="RHE58" s="559"/>
      <c r="RHF58" s="559"/>
      <c r="RHG58" s="560"/>
      <c r="RHH58" s="559"/>
      <c r="RHI58" s="559"/>
      <c r="RHJ58" s="559"/>
      <c r="RHK58" s="560"/>
      <c r="RHL58" s="560"/>
      <c r="RHM58" s="561"/>
      <c r="RHN58" s="560"/>
      <c r="RHO58" s="767"/>
      <c r="RHP58" s="767"/>
      <c r="RHQ58" s="767"/>
      <c r="RHR58" s="767"/>
      <c r="RHS58" s="767"/>
      <c r="RHT58" s="559"/>
      <c r="RHU58" s="559"/>
      <c r="RHV58" s="560"/>
      <c r="RHW58" s="559"/>
      <c r="RHX58" s="559"/>
      <c r="RHY58" s="559"/>
      <c r="RHZ58" s="560"/>
      <c r="RIA58" s="560"/>
      <c r="RIB58" s="561"/>
      <c r="RIC58" s="560"/>
      <c r="RID58" s="767"/>
      <c r="RIE58" s="767"/>
      <c r="RIF58" s="767"/>
      <c r="RIG58" s="767"/>
      <c r="RIH58" s="767"/>
      <c r="RII58" s="559"/>
      <c r="RIJ58" s="559"/>
      <c r="RIK58" s="560"/>
      <c r="RIL58" s="559"/>
      <c r="RIM58" s="559"/>
      <c r="RIN58" s="559"/>
      <c r="RIO58" s="560"/>
      <c r="RIP58" s="560"/>
      <c r="RIQ58" s="561"/>
      <c r="RIR58" s="560"/>
      <c r="RIS58" s="767"/>
      <c r="RIT58" s="767"/>
      <c r="RIU58" s="767"/>
      <c r="RIV58" s="767"/>
      <c r="RIW58" s="767"/>
      <c r="RIX58" s="559"/>
      <c r="RIY58" s="559"/>
      <c r="RIZ58" s="560"/>
      <c r="RJA58" s="559"/>
      <c r="RJB58" s="559"/>
      <c r="RJC58" s="559"/>
      <c r="RJD58" s="560"/>
      <c r="RJE58" s="560"/>
      <c r="RJF58" s="561"/>
      <c r="RJG58" s="560"/>
      <c r="RJH58" s="767"/>
      <c r="RJI58" s="767"/>
      <c r="RJJ58" s="767"/>
      <c r="RJK58" s="767"/>
      <c r="RJL58" s="767"/>
      <c r="RJM58" s="559"/>
      <c r="RJN58" s="559"/>
      <c r="RJO58" s="560"/>
      <c r="RJP58" s="559"/>
      <c r="RJQ58" s="559"/>
      <c r="RJR58" s="559"/>
      <c r="RJS58" s="560"/>
      <c r="RJT58" s="560"/>
      <c r="RJU58" s="561"/>
      <c r="RJV58" s="560"/>
      <c r="RJW58" s="767"/>
      <c r="RJX58" s="767"/>
      <c r="RJY58" s="767"/>
      <c r="RJZ58" s="767"/>
      <c r="RKA58" s="767"/>
      <c r="RKB58" s="559"/>
      <c r="RKC58" s="559"/>
      <c r="RKD58" s="560"/>
      <c r="RKE58" s="559"/>
      <c r="RKF58" s="559"/>
      <c r="RKG58" s="559"/>
      <c r="RKH58" s="560"/>
      <c r="RKI58" s="560"/>
      <c r="RKJ58" s="561"/>
      <c r="RKK58" s="560"/>
      <c r="RKL58" s="767"/>
      <c r="RKM58" s="767"/>
      <c r="RKN58" s="767"/>
      <c r="RKO58" s="767"/>
      <c r="RKP58" s="767"/>
      <c r="RKQ58" s="559"/>
      <c r="RKR58" s="559"/>
      <c r="RKS58" s="560"/>
      <c r="RKT58" s="559"/>
      <c r="RKU58" s="559"/>
      <c r="RKV58" s="559"/>
      <c r="RKW58" s="560"/>
      <c r="RKX58" s="560"/>
      <c r="RKY58" s="561"/>
      <c r="RKZ58" s="560"/>
      <c r="RLA58" s="767"/>
      <c r="RLB58" s="767"/>
      <c r="RLC58" s="767"/>
      <c r="RLD58" s="767"/>
      <c r="RLE58" s="767"/>
      <c r="RLF58" s="559"/>
      <c r="RLG58" s="559"/>
      <c r="RLH58" s="560"/>
      <c r="RLI58" s="559"/>
      <c r="RLJ58" s="559"/>
      <c r="RLK58" s="559"/>
      <c r="RLL58" s="560"/>
      <c r="RLM58" s="560"/>
      <c r="RLN58" s="561"/>
      <c r="RLO58" s="560"/>
      <c r="RLP58" s="767"/>
      <c r="RLQ58" s="767"/>
      <c r="RLR58" s="767"/>
      <c r="RLS58" s="767"/>
      <c r="RLT58" s="767"/>
      <c r="RLU58" s="559"/>
      <c r="RLV58" s="559"/>
      <c r="RLW58" s="560"/>
      <c r="RLX58" s="559"/>
      <c r="RLY58" s="559"/>
      <c r="RLZ58" s="559"/>
      <c r="RMA58" s="560"/>
      <c r="RMB58" s="560"/>
      <c r="RMC58" s="561"/>
      <c r="RMD58" s="560"/>
      <c r="RME58" s="767"/>
      <c r="RMF58" s="767"/>
      <c r="RMG58" s="767"/>
      <c r="RMH58" s="767"/>
      <c r="RMI58" s="767"/>
      <c r="RMJ58" s="559"/>
      <c r="RMK58" s="559"/>
      <c r="RML58" s="560"/>
      <c r="RMM58" s="559"/>
      <c r="RMN58" s="559"/>
      <c r="RMO58" s="559"/>
      <c r="RMP58" s="560"/>
      <c r="RMQ58" s="560"/>
      <c r="RMR58" s="561"/>
      <c r="RMS58" s="560"/>
      <c r="RMT58" s="767"/>
      <c r="RMU58" s="767"/>
      <c r="RMV58" s="767"/>
      <c r="RMW58" s="767"/>
      <c r="RMX58" s="767"/>
      <c r="RMY58" s="559"/>
      <c r="RMZ58" s="559"/>
      <c r="RNA58" s="560"/>
      <c r="RNB58" s="559"/>
      <c r="RNC58" s="559"/>
      <c r="RND58" s="559"/>
      <c r="RNE58" s="560"/>
      <c r="RNF58" s="560"/>
      <c r="RNG58" s="561"/>
      <c r="RNH58" s="560"/>
      <c r="RNI58" s="767"/>
      <c r="RNJ58" s="767"/>
      <c r="RNK58" s="767"/>
      <c r="RNL58" s="767"/>
      <c r="RNM58" s="767"/>
      <c r="RNN58" s="559"/>
      <c r="RNO58" s="559"/>
      <c r="RNP58" s="560"/>
      <c r="RNQ58" s="559"/>
      <c r="RNR58" s="559"/>
      <c r="RNS58" s="559"/>
      <c r="RNT58" s="560"/>
      <c r="RNU58" s="560"/>
      <c r="RNV58" s="561"/>
      <c r="RNW58" s="560"/>
      <c r="RNX58" s="767"/>
      <c r="RNY58" s="767"/>
      <c r="RNZ58" s="767"/>
      <c r="ROA58" s="767"/>
      <c r="ROB58" s="767"/>
      <c r="ROC58" s="559"/>
      <c r="ROD58" s="559"/>
      <c r="ROE58" s="560"/>
      <c r="ROF58" s="559"/>
      <c r="ROG58" s="559"/>
      <c r="ROH58" s="559"/>
      <c r="ROI58" s="560"/>
      <c r="ROJ58" s="560"/>
      <c r="ROK58" s="561"/>
      <c r="ROL58" s="560"/>
      <c r="ROM58" s="767"/>
      <c r="RON58" s="767"/>
      <c r="ROO58" s="767"/>
      <c r="ROP58" s="767"/>
      <c r="ROQ58" s="767"/>
      <c r="ROR58" s="559"/>
      <c r="ROS58" s="559"/>
      <c r="ROT58" s="560"/>
      <c r="ROU58" s="559"/>
      <c r="ROV58" s="559"/>
      <c r="ROW58" s="559"/>
      <c r="ROX58" s="560"/>
      <c r="ROY58" s="560"/>
      <c r="ROZ58" s="561"/>
      <c r="RPA58" s="560"/>
      <c r="RPB58" s="767"/>
      <c r="RPC58" s="767"/>
      <c r="RPD58" s="767"/>
      <c r="RPE58" s="767"/>
      <c r="RPF58" s="767"/>
      <c r="RPG58" s="559"/>
      <c r="RPH58" s="559"/>
      <c r="RPI58" s="560"/>
      <c r="RPJ58" s="559"/>
      <c r="RPK58" s="559"/>
      <c r="RPL58" s="559"/>
      <c r="RPM58" s="560"/>
      <c r="RPN58" s="560"/>
      <c r="RPO58" s="561"/>
      <c r="RPP58" s="560"/>
      <c r="RPQ58" s="767"/>
      <c r="RPR58" s="767"/>
      <c r="RPS58" s="767"/>
      <c r="RPT58" s="767"/>
      <c r="RPU58" s="767"/>
      <c r="RPV58" s="559"/>
      <c r="RPW58" s="559"/>
      <c r="RPX58" s="560"/>
      <c r="RPY58" s="559"/>
      <c r="RPZ58" s="559"/>
      <c r="RQA58" s="559"/>
      <c r="RQB58" s="560"/>
      <c r="RQC58" s="560"/>
      <c r="RQD58" s="561"/>
      <c r="RQE58" s="560"/>
      <c r="RQF58" s="767"/>
      <c r="RQG58" s="767"/>
      <c r="RQH58" s="767"/>
      <c r="RQI58" s="767"/>
      <c r="RQJ58" s="767"/>
      <c r="RQK58" s="559"/>
      <c r="RQL58" s="559"/>
      <c r="RQM58" s="560"/>
      <c r="RQN58" s="559"/>
      <c r="RQO58" s="559"/>
      <c r="RQP58" s="559"/>
      <c r="RQQ58" s="560"/>
      <c r="RQR58" s="560"/>
      <c r="RQS58" s="561"/>
      <c r="RQT58" s="560"/>
      <c r="RQU58" s="767"/>
      <c r="RQV58" s="767"/>
      <c r="RQW58" s="767"/>
      <c r="RQX58" s="767"/>
      <c r="RQY58" s="767"/>
      <c r="RQZ58" s="559"/>
      <c r="RRA58" s="559"/>
      <c r="RRB58" s="560"/>
      <c r="RRC58" s="559"/>
      <c r="RRD58" s="559"/>
      <c r="RRE58" s="559"/>
      <c r="RRF58" s="560"/>
      <c r="RRG58" s="560"/>
      <c r="RRH58" s="561"/>
      <c r="RRI58" s="560"/>
      <c r="RRJ58" s="767"/>
      <c r="RRK58" s="767"/>
      <c r="RRL58" s="767"/>
      <c r="RRM58" s="767"/>
      <c r="RRN58" s="767"/>
      <c r="RRO58" s="559"/>
      <c r="RRP58" s="559"/>
      <c r="RRQ58" s="560"/>
      <c r="RRR58" s="559"/>
      <c r="RRS58" s="559"/>
      <c r="RRT58" s="559"/>
      <c r="RRU58" s="560"/>
      <c r="RRV58" s="560"/>
      <c r="RRW58" s="561"/>
      <c r="RRX58" s="560"/>
      <c r="RRY58" s="767"/>
      <c r="RRZ58" s="767"/>
      <c r="RSA58" s="767"/>
      <c r="RSB58" s="767"/>
      <c r="RSC58" s="767"/>
      <c r="RSD58" s="559"/>
      <c r="RSE58" s="559"/>
      <c r="RSF58" s="560"/>
      <c r="RSG58" s="559"/>
      <c r="RSH58" s="559"/>
      <c r="RSI58" s="559"/>
      <c r="RSJ58" s="560"/>
      <c r="RSK58" s="560"/>
      <c r="RSL58" s="561"/>
      <c r="RSM58" s="560"/>
      <c r="RSN58" s="767"/>
      <c r="RSO58" s="767"/>
      <c r="RSP58" s="767"/>
      <c r="RSQ58" s="767"/>
      <c r="RSR58" s="767"/>
      <c r="RSS58" s="559"/>
      <c r="RST58" s="559"/>
      <c r="RSU58" s="560"/>
      <c r="RSV58" s="559"/>
      <c r="RSW58" s="559"/>
      <c r="RSX58" s="559"/>
      <c r="RSY58" s="560"/>
      <c r="RSZ58" s="560"/>
      <c r="RTA58" s="561"/>
      <c r="RTB58" s="560"/>
      <c r="RTC58" s="767"/>
      <c r="RTD58" s="767"/>
      <c r="RTE58" s="767"/>
      <c r="RTF58" s="767"/>
      <c r="RTG58" s="767"/>
      <c r="RTH58" s="559"/>
      <c r="RTI58" s="559"/>
      <c r="RTJ58" s="560"/>
      <c r="RTK58" s="559"/>
      <c r="RTL58" s="559"/>
      <c r="RTM58" s="559"/>
      <c r="RTN58" s="560"/>
      <c r="RTO58" s="560"/>
      <c r="RTP58" s="561"/>
      <c r="RTQ58" s="560"/>
      <c r="RTR58" s="767"/>
      <c r="RTS58" s="767"/>
      <c r="RTT58" s="767"/>
      <c r="RTU58" s="767"/>
      <c r="RTV58" s="767"/>
      <c r="RTW58" s="559"/>
      <c r="RTX58" s="559"/>
      <c r="RTY58" s="560"/>
      <c r="RTZ58" s="559"/>
      <c r="RUA58" s="559"/>
      <c r="RUB58" s="559"/>
      <c r="RUC58" s="560"/>
      <c r="RUD58" s="560"/>
      <c r="RUE58" s="561"/>
      <c r="RUF58" s="560"/>
      <c r="RUG58" s="767"/>
      <c r="RUH58" s="767"/>
      <c r="RUI58" s="767"/>
      <c r="RUJ58" s="767"/>
      <c r="RUK58" s="767"/>
      <c r="RUL58" s="559"/>
      <c r="RUM58" s="559"/>
      <c r="RUN58" s="560"/>
      <c r="RUO58" s="559"/>
      <c r="RUP58" s="559"/>
      <c r="RUQ58" s="559"/>
      <c r="RUR58" s="560"/>
      <c r="RUS58" s="560"/>
      <c r="RUT58" s="561"/>
      <c r="RUU58" s="560"/>
      <c r="RUV58" s="767"/>
      <c r="RUW58" s="767"/>
      <c r="RUX58" s="767"/>
      <c r="RUY58" s="767"/>
      <c r="RUZ58" s="767"/>
      <c r="RVA58" s="559"/>
      <c r="RVB58" s="559"/>
      <c r="RVC58" s="560"/>
      <c r="RVD58" s="559"/>
      <c r="RVE58" s="559"/>
      <c r="RVF58" s="559"/>
      <c r="RVG58" s="560"/>
      <c r="RVH58" s="560"/>
      <c r="RVI58" s="561"/>
      <c r="RVJ58" s="560"/>
      <c r="RVK58" s="767"/>
      <c r="RVL58" s="767"/>
      <c r="RVM58" s="767"/>
      <c r="RVN58" s="767"/>
      <c r="RVO58" s="767"/>
      <c r="RVP58" s="559"/>
      <c r="RVQ58" s="559"/>
      <c r="RVR58" s="560"/>
      <c r="RVS58" s="559"/>
      <c r="RVT58" s="559"/>
      <c r="RVU58" s="559"/>
      <c r="RVV58" s="560"/>
      <c r="RVW58" s="560"/>
      <c r="RVX58" s="561"/>
      <c r="RVY58" s="560"/>
      <c r="RVZ58" s="767"/>
      <c r="RWA58" s="767"/>
      <c r="RWB58" s="767"/>
      <c r="RWC58" s="767"/>
      <c r="RWD58" s="767"/>
      <c r="RWE58" s="559"/>
      <c r="RWF58" s="559"/>
      <c r="RWG58" s="560"/>
      <c r="RWH58" s="559"/>
      <c r="RWI58" s="559"/>
      <c r="RWJ58" s="559"/>
      <c r="RWK58" s="560"/>
      <c r="RWL58" s="560"/>
      <c r="RWM58" s="561"/>
      <c r="RWN58" s="560"/>
      <c r="RWO58" s="767"/>
      <c r="RWP58" s="767"/>
      <c r="RWQ58" s="767"/>
      <c r="RWR58" s="767"/>
      <c r="RWS58" s="767"/>
      <c r="RWT58" s="559"/>
      <c r="RWU58" s="559"/>
      <c r="RWV58" s="560"/>
      <c r="RWW58" s="559"/>
      <c r="RWX58" s="559"/>
      <c r="RWY58" s="559"/>
      <c r="RWZ58" s="560"/>
      <c r="RXA58" s="560"/>
      <c r="RXB58" s="561"/>
      <c r="RXC58" s="560"/>
      <c r="RXD58" s="767"/>
      <c r="RXE58" s="767"/>
      <c r="RXF58" s="767"/>
      <c r="RXG58" s="767"/>
      <c r="RXH58" s="767"/>
      <c r="RXI58" s="559"/>
      <c r="RXJ58" s="559"/>
      <c r="RXK58" s="560"/>
      <c r="RXL58" s="559"/>
      <c r="RXM58" s="559"/>
      <c r="RXN58" s="559"/>
      <c r="RXO58" s="560"/>
      <c r="RXP58" s="560"/>
      <c r="RXQ58" s="561"/>
      <c r="RXR58" s="560"/>
      <c r="RXS58" s="767"/>
      <c r="RXT58" s="767"/>
      <c r="RXU58" s="767"/>
      <c r="RXV58" s="767"/>
      <c r="RXW58" s="767"/>
      <c r="RXX58" s="559"/>
      <c r="RXY58" s="559"/>
      <c r="RXZ58" s="560"/>
      <c r="RYA58" s="559"/>
      <c r="RYB58" s="559"/>
      <c r="RYC58" s="559"/>
      <c r="RYD58" s="560"/>
      <c r="RYE58" s="560"/>
      <c r="RYF58" s="561"/>
      <c r="RYG58" s="560"/>
      <c r="RYH58" s="767"/>
      <c r="RYI58" s="767"/>
      <c r="RYJ58" s="767"/>
      <c r="RYK58" s="767"/>
      <c r="RYL58" s="767"/>
      <c r="RYM58" s="559"/>
      <c r="RYN58" s="559"/>
      <c r="RYO58" s="560"/>
      <c r="RYP58" s="559"/>
      <c r="RYQ58" s="559"/>
      <c r="RYR58" s="559"/>
      <c r="RYS58" s="560"/>
      <c r="RYT58" s="560"/>
      <c r="RYU58" s="561"/>
      <c r="RYV58" s="560"/>
      <c r="RYW58" s="767"/>
      <c r="RYX58" s="767"/>
      <c r="RYY58" s="767"/>
      <c r="RYZ58" s="767"/>
      <c r="RZA58" s="767"/>
      <c r="RZB58" s="559"/>
      <c r="RZC58" s="559"/>
      <c r="RZD58" s="560"/>
      <c r="RZE58" s="559"/>
      <c r="RZF58" s="559"/>
      <c r="RZG58" s="559"/>
      <c r="RZH58" s="560"/>
      <c r="RZI58" s="560"/>
      <c r="RZJ58" s="561"/>
      <c r="RZK58" s="560"/>
      <c r="RZL58" s="767"/>
      <c r="RZM58" s="767"/>
      <c r="RZN58" s="767"/>
      <c r="RZO58" s="767"/>
      <c r="RZP58" s="767"/>
      <c r="RZQ58" s="559"/>
      <c r="RZR58" s="559"/>
      <c r="RZS58" s="560"/>
      <c r="RZT58" s="559"/>
      <c r="RZU58" s="559"/>
      <c r="RZV58" s="559"/>
      <c r="RZW58" s="560"/>
      <c r="RZX58" s="560"/>
      <c r="RZY58" s="561"/>
      <c r="RZZ58" s="560"/>
      <c r="SAA58" s="767"/>
      <c r="SAB58" s="767"/>
      <c r="SAC58" s="767"/>
      <c r="SAD58" s="767"/>
      <c r="SAE58" s="767"/>
      <c r="SAF58" s="559"/>
      <c r="SAG58" s="559"/>
      <c r="SAH58" s="560"/>
      <c r="SAI58" s="559"/>
      <c r="SAJ58" s="559"/>
      <c r="SAK58" s="559"/>
      <c r="SAL58" s="560"/>
      <c r="SAM58" s="560"/>
      <c r="SAN58" s="561"/>
      <c r="SAO58" s="560"/>
      <c r="SAP58" s="767"/>
      <c r="SAQ58" s="767"/>
      <c r="SAR58" s="767"/>
      <c r="SAS58" s="767"/>
      <c r="SAT58" s="767"/>
      <c r="SAU58" s="559"/>
      <c r="SAV58" s="559"/>
      <c r="SAW58" s="560"/>
      <c r="SAX58" s="559"/>
      <c r="SAY58" s="559"/>
      <c r="SAZ58" s="559"/>
      <c r="SBA58" s="560"/>
      <c r="SBB58" s="560"/>
      <c r="SBC58" s="561"/>
      <c r="SBD58" s="560"/>
      <c r="SBE58" s="767"/>
      <c r="SBF58" s="767"/>
      <c r="SBG58" s="767"/>
      <c r="SBH58" s="767"/>
      <c r="SBI58" s="767"/>
      <c r="SBJ58" s="559"/>
      <c r="SBK58" s="559"/>
      <c r="SBL58" s="560"/>
      <c r="SBM58" s="559"/>
      <c r="SBN58" s="559"/>
      <c r="SBO58" s="559"/>
      <c r="SBP58" s="560"/>
      <c r="SBQ58" s="560"/>
      <c r="SBR58" s="561"/>
      <c r="SBS58" s="560"/>
      <c r="SBT58" s="767"/>
      <c r="SBU58" s="767"/>
      <c r="SBV58" s="767"/>
      <c r="SBW58" s="767"/>
      <c r="SBX58" s="767"/>
      <c r="SBY58" s="559"/>
      <c r="SBZ58" s="559"/>
      <c r="SCA58" s="560"/>
      <c r="SCB58" s="559"/>
      <c r="SCC58" s="559"/>
      <c r="SCD58" s="559"/>
      <c r="SCE58" s="560"/>
      <c r="SCF58" s="560"/>
      <c r="SCG58" s="561"/>
      <c r="SCH58" s="560"/>
      <c r="SCI58" s="767"/>
      <c r="SCJ58" s="767"/>
      <c r="SCK58" s="767"/>
      <c r="SCL58" s="767"/>
      <c r="SCM58" s="767"/>
      <c r="SCN58" s="559"/>
      <c r="SCO58" s="559"/>
      <c r="SCP58" s="560"/>
      <c r="SCQ58" s="559"/>
      <c r="SCR58" s="559"/>
      <c r="SCS58" s="559"/>
      <c r="SCT58" s="560"/>
      <c r="SCU58" s="560"/>
      <c r="SCV58" s="561"/>
      <c r="SCW58" s="560"/>
      <c r="SCX58" s="767"/>
      <c r="SCY58" s="767"/>
      <c r="SCZ58" s="767"/>
      <c r="SDA58" s="767"/>
      <c r="SDB58" s="767"/>
      <c r="SDC58" s="559"/>
      <c r="SDD58" s="559"/>
      <c r="SDE58" s="560"/>
      <c r="SDF58" s="559"/>
      <c r="SDG58" s="559"/>
      <c r="SDH58" s="559"/>
      <c r="SDI58" s="560"/>
      <c r="SDJ58" s="560"/>
      <c r="SDK58" s="561"/>
      <c r="SDL58" s="560"/>
      <c r="SDM58" s="767"/>
      <c r="SDN58" s="767"/>
      <c r="SDO58" s="767"/>
      <c r="SDP58" s="767"/>
      <c r="SDQ58" s="767"/>
      <c r="SDR58" s="559"/>
      <c r="SDS58" s="559"/>
      <c r="SDT58" s="560"/>
      <c r="SDU58" s="559"/>
      <c r="SDV58" s="559"/>
      <c r="SDW58" s="559"/>
      <c r="SDX58" s="560"/>
      <c r="SDY58" s="560"/>
      <c r="SDZ58" s="561"/>
      <c r="SEA58" s="560"/>
      <c r="SEB58" s="767"/>
      <c r="SEC58" s="767"/>
      <c r="SED58" s="767"/>
      <c r="SEE58" s="767"/>
      <c r="SEF58" s="767"/>
      <c r="SEG58" s="559"/>
      <c r="SEH58" s="559"/>
      <c r="SEI58" s="560"/>
      <c r="SEJ58" s="559"/>
      <c r="SEK58" s="559"/>
      <c r="SEL58" s="559"/>
      <c r="SEM58" s="560"/>
      <c r="SEN58" s="560"/>
      <c r="SEO58" s="561"/>
      <c r="SEP58" s="560"/>
      <c r="SEQ58" s="767"/>
      <c r="SER58" s="767"/>
      <c r="SES58" s="767"/>
      <c r="SET58" s="767"/>
      <c r="SEU58" s="767"/>
      <c r="SEV58" s="559"/>
      <c r="SEW58" s="559"/>
      <c r="SEX58" s="560"/>
      <c r="SEY58" s="559"/>
      <c r="SEZ58" s="559"/>
      <c r="SFA58" s="559"/>
      <c r="SFB58" s="560"/>
      <c r="SFC58" s="560"/>
      <c r="SFD58" s="561"/>
      <c r="SFE58" s="560"/>
      <c r="SFF58" s="767"/>
      <c r="SFG58" s="767"/>
      <c r="SFH58" s="767"/>
      <c r="SFI58" s="767"/>
      <c r="SFJ58" s="767"/>
      <c r="SFK58" s="559"/>
      <c r="SFL58" s="559"/>
      <c r="SFM58" s="560"/>
      <c r="SFN58" s="559"/>
      <c r="SFO58" s="559"/>
      <c r="SFP58" s="559"/>
      <c r="SFQ58" s="560"/>
      <c r="SFR58" s="560"/>
      <c r="SFS58" s="561"/>
      <c r="SFT58" s="560"/>
      <c r="SFU58" s="767"/>
      <c r="SFV58" s="767"/>
      <c r="SFW58" s="767"/>
      <c r="SFX58" s="767"/>
      <c r="SFY58" s="767"/>
      <c r="SFZ58" s="559"/>
      <c r="SGA58" s="559"/>
      <c r="SGB58" s="560"/>
      <c r="SGC58" s="559"/>
      <c r="SGD58" s="559"/>
      <c r="SGE58" s="559"/>
      <c r="SGF58" s="560"/>
      <c r="SGG58" s="560"/>
      <c r="SGH58" s="561"/>
      <c r="SGI58" s="560"/>
      <c r="SGJ58" s="767"/>
      <c r="SGK58" s="767"/>
      <c r="SGL58" s="767"/>
      <c r="SGM58" s="767"/>
      <c r="SGN58" s="767"/>
      <c r="SGO58" s="559"/>
      <c r="SGP58" s="559"/>
      <c r="SGQ58" s="560"/>
      <c r="SGR58" s="559"/>
      <c r="SGS58" s="559"/>
      <c r="SGT58" s="559"/>
      <c r="SGU58" s="560"/>
      <c r="SGV58" s="560"/>
      <c r="SGW58" s="561"/>
      <c r="SGX58" s="560"/>
      <c r="SGY58" s="767"/>
      <c r="SGZ58" s="767"/>
      <c r="SHA58" s="767"/>
      <c r="SHB58" s="767"/>
      <c r="SHC58" s="767"/>
      <c r="SHD58" s="559"/>
      <c r="SHE58" s="559"/>
      <c r="SHF58" s="560"/>
      <c r="SHG58" s="559"/>
      <c r="SHH58" s="559"/>
      <c r="SHI58" s="559"/>
      <c r="SHJ58" s="560"/>
      <c r="SHK58" s="560"/>
      <c r="SHL58" s="561"/>
      <c r="SHM58" s="560"/>
      <c r="SHN58" s="767"/>
      <c r="SHO58" s="767"/>
      <c r="SHP58" s="767"/>
      <c r="SHQ58" s="767"/>
      <c r="SHR58" s="767"/>
      <c r="SHS58" s="559"/>
      <c r="SHT58" s="559"/>
      <c r="SHU58" s="560"/>
      <c r="SHV58" s="559"/>
      <c r="SHW58" s="559"/>
      <c r="SHX58" s="559"/>
      <c r="SHY58" s="560"/>
      <c r="SHZ58" s="560"/>
      <c r="SIA58" s="561"/>
      <c r="SIB58" s="560"/>
      <c r="SIC58" s="767"/>
      <c r="SID58" s="767"/>
      <c r="SIE58" s="767"/>
      <c r="SIF58" s="767"/>
      <c r="SIG58" s="767"/>
      <c r="SIH58" s="559"/>
      <c r="SII58" s="559"/>
      <c r="SIJ58" s="560"/>
      <c r="SIK58" s="559"/>
      <c r="SIL58" s="559"/>
      <c r="SIM58" s="559"/>
      <c r="SIN58" s="560"/>
      <c r="SIO58" s="560"/>
      <c r="SIP58" s="561"/>
      <c r="SIQ58" s="560"/>
      <c r="SIR58" s="767"/>
      <c r="SIS58" s="767"/>
      <c r="SIT58" s="767"/>
      <c r="SIU58" s="767"/>
      <c r="SIV58" s="767"/>
      <c r="SIW58" s="559"/>
      <c r="SIX58" s="559"/>
      <c r="SIY58" s="560"/>
      <c r="SIZ58" s="559"/>
      <c r="SJA58" s="559"/>
      <c r="SJB58" s="559"/>
      <c r="SJC58" s="560"/>
      <c r="SJD58" s="560"/>
      <c r="SJE58" s="561"/>
      <c r="SJF58" s="560"/>
      <c r="SJG58" s="767"/>
      <c r="SJH58" s="767"/>
      <c r="SJI58" s="767"/>
      <c r="SJJ58" s="767"/>
      <c r="SJK58" s="767"/>
      <c r="SJL58" s="559"/>
      <c r="SJM58" s="559"/>
      <c r="SJN58" s="560"/>
      <c r="SJO58" s="559"/>
      <c r="SJP58" s="559"/>
      <c r="SJQ58" s="559"/>
      <c r="SJR58" s="560"/>
      <c r="SJS58" s="560"/>
      <c r="SJT58" s="561"/>
      <c r="SJU58" s="560"/>
      <c r="SJV58" s="767"/>
      <c r="SJW58" s="767"/>
      <c r="SJX58" s="767"/>
      <c r="SJY58" s="767"/>
      <c r="SJZ58" s="767"/>
      <c r="SKA58" s="559"/>
      <c r="SKB58" s="559"/>
      <c r="SKC58" s="560"/>
      <c r="SKD58" s="559"/>
      <c r="SKE58" s="559"/>
      <c r="SKF58" s="559"/>
      <c r="SKG58" s="560"/>
      <c r="SKH58" s="560"/>
      <c r="SKI58" s="561"/>
      <c r="SKJ58" s="560"/>
      <c r="SKK58" s="767"/>
      <c r="SKL58" s="767"/>
      <c r="SKM58" s="767"/>
      <c r="SKN58" s="767"/>
      <c r="SKO58" s="767"/>
      <c r="SKP58" s="559"/>
      <c r="SKQ58" s="559"/>
      <c r="SKR58" s="560"/>
      <c r="SKS58" s="559"/>
      <c r="SKT58" s="559"/>
      <c r="SKU58" s="559"/>
      <c r="SKV58" s="560"/>
      <c r="SKW58" s="560"/>
      <c r="SKX58" s="561"/>
      <c r="SKY58" s="560"/>
      <c r="SKZ58" s="767"/>
      <c r="SLA58" s="767"/>
      <c r="SLB58" s="767"/>
      <c r="SLC58" s="767"/>
      <c r="SLD58" s="767"/>
      <c r="SLE58" s="559"/>
      <c r="SLF58" s="559"/>
      <c r="SLG58" s="560"/>
      <c r="SLH58" s="559"/>
      <c r="SLI58" s="559"/>
      <c r="SLJ58" s="559"/>
      <c r="SLK58" s="560"/>
      <c r="SLL58" s="560"/>
      <c r="SLM58" s="561"/>
      <c r="SLN58" s="560"/>
      <c r="SLO58" s="767"/>
      <c r="SLP58" s="767"/>
      <c r="SLQ58" s="767"/>
      <c r="SLR58" s="767"/>
      <c r="SLS58" s="767"/>
      <c r="SLT58" s="559"/>
      <c r="SLU58" s="559"/>
      <c r="SLV58" s="560"/>
      <c r="SLW58" s="559"/>
      <c r="SLX58" s="559"/>
      <c r="SLY58" s="559"/>
      <c r="SLZ58" s="560"/>
      <c r="SMA58" s="560"/>
      <c r="SMB58" s="561"/>
      <c r="SMC58" s="560"/>
      <c r="SMD58" s="767"/>
      <c r="SME58" s="767"/>
      <c r="SMF58" s="767"/>
      <c r="SMG58" s="767"/>
      <c r="SMH58" s="767"/>
      <c r="SMI58" s="559"/>
      <c r="SMJ58" s="559"/>
      <c r="SMK58" s="560"/>
      <c r="SML58" s="559"/>
      <c r="SMM58" s="559"/>
      <c r="SMN58" s="559"/>
      <c r="SMO58" s="560"/>
      <c r="SMP58" s="560"/>
      <c r="SMQ58" s="561"/>
      <c r="SMR58" s="560"/>
      <c r="SMS58" s="767"/>
      <c r="SMT58" s="767"/>
      <c r="SMU58" s="767"/>
      <c r="SMV58" s="767"/>
      <c r="SMW58" s="767"/>
      <c r="SMX58" s="559"/>
      <c r="SMY58" s="559"/>
      <c r="SMZ58" s="560"/>
      <c r="SNA58" s="559"/>
      <c r="SNB58" s="559"/>
      <c r="SNC58" s="559"/>
      <c r="SND58" s="560"/>
      <c r="SNE58" s="560"/>
      <c r="SNF58" s="561"/>
      <c r="SNG58" s="560"/>
      <c r="SNH58" s="767"/>
      <c r="SNI58" s="767"/>
      <c r="SNJ58" s="767"/>
      <c r="SNK58" s="767"/>
      <c r="SNL58" s="767"/>
      <c r="SNM58" s="559"/>
      <c r="SNN58" s="559"/>
      <c r="SNO58" s="560"/>
      <c r="SNP58" s="559"/>
      <c r="SNQ58" s="559"/>
      <c r="SNR58" s="559"/>
      <c r="SNS58" s="560"/>
      <c r="SNT58" s="560"/>
      <c r="SNU58" s="561"/>
      <c r="SNV58" s="560"/>
      <c r="SNW58" s="767"/>
      <c r="SNX58" s="767"/>
      <c r="SNY58" s="767"/>
      <c r="SNZ58" s="767"/>
      <c r="SOA58" s="767"/>
      <c r="SOB58" s="559"/>
      <c r="SOC58" s="559"/>
      <c r="SOD58" s="560"/>
      <c r="SOE58" s="559"/>
      <c r="SOF58" s="559"/>
      <c r="SOG58" s="559"/>
      <c r="SOH58" s="560"/>
      <c r="SOI58" s="560"/>
      <c r="SOJ58" s="561"/>
      <c r="SOK58" s="560"/>
      <c r="SOL58" s="767"/>
      <c r="SOM58" s="767"/>
      <c r="SON58" s="767"/>
      <c r="SOO58" s="767"/>
      <c r="SOP58" s="767"/>
      <c r="SOQ58" s="559"/>
      <c r="SOR58" s="559"/>
      <c r="SOS58" s="560"/>
      <c r="SOT58" s="559"/>
      <c r="SOU58" s="559"/>
      <c r="SOV58" s="559"/>
      <c r="SOW58" s="560"/>
      <c r="SOX58" s="560"/>
      <c r="SOY58" s="561"/>
      <c r="SOZ58" s="560"/>
      <c r="SPA58" s="767"/>
      <c r="SPB58" s="767"/>
      <c r="SPC58" s="767"/>
      <c r="SPD58" s="767"/>
      <c r="SPE58" s="767"/>
      <c r="SPF58" s="559"/>
      <c r="SPG58" s="559"/>
      <c r="SPH58" s="560"/>
      <c r="SPI58" s="559"/>
      <c r="SPJ58" s="559"/>
      <c r="SPK58" s="559"/>
      <c r="SPL58" s="560"/>
      <c r="SPM58" s="560"/>
      <c r="SPN58" s="561"/>
      <c r="SPO58" s="560"/>
      <c r="SPP58" s="767"/>
      <c r="SPQ58" s="767"/>
      <c r="SPR58" s="767"/>
      <c r="SPS58" s="767"/>
      <c r="SPT58" s="767"/>
      <c r="SPU58" s="559"/>
      <c r="SPV58" s="559"/>
      <c r="SPW58" s="560"/>
      <c r="SPX58" s="559"/>
      <c r="SPY58" s="559"/>
      <c r="SPZ58" s="559"/>
      <c r="SQA58" s="560"/>
      <c r="SQB58" s="560"/>
      <c r="SQC58" s="561"/>
      <c r="SQD58" s="560"/>
      <c r="SQE58" s="767"/>
      <c r="SQF58" s="767"/>
      <c r="SQG58" s="767"/>
      <c r="SQH58" s="767"/>
      <c r="SQI58" s="767"/>
      <c r="SQJ58" s="559"/>
      <c r="SQK58" s="559"/>
      <c r="SQL58" s="560"/>
      <c r="SQM58" s="559"/>
      <c r="SQN58" s="559"/>
      <c r="SQO58" s="559"/>
      <c r="SQP58" s="560"/>
      <c r="SQQ58" s="560"/>
      <c r="SQR58" s="561"/>
      <c r="SQS58" s="560"/>
      <c r="SQT58" s="767"/>
      <c r="SQU58" s="767"/>
      <c r="SQV58" s="767"/>
      <c r="SQW58" s="767"/>
      <c r="SQX58" s="767"/>
      <c r="SQY58" s="559"/>
      <c r="SQZ58" s="559"/>
      <c r="SRA58" s="560"/>
      <c r="SRB58" s="559"/>
      <c r="SRC58" s="559"/>
      <c r="SRD58" s="559"/>
      <c r="SRE58" s="560"/>
      <c r="SRF58" s="560"/>
      <c r="SRG58" s="561"/>
      <c r="SRH58" s="560"/>
      <c r="SRI58" s="767"/>
      <c r="SRJ58" s="767"/>
      <c r="SRK58" s="767"/>
      <c r="SRL58" s="767"/>
      <c r="SRM58" s="767"/>
      <c r="SRN58" s="559"/>
      <c r="SRO58" s="559"/>
      <c r="SRP58" s="560"/>
      <c r="SRQ58" s="559"/>
      <c r="SRR58" s="559"/>
      <c r="SRS58" s="559"/>
      <c r="SRT58" s="560"/>
      <c r="SRU58" s="560"/>
      <c r="SRV58" s="561"/>
      <c r="SRW58" s="560"/>
      <c r="SRX58" s="767"/>
      <c r="SRY58" s="767"/>
      <c r="SRZ58" s="767"/>
      <c r="SSA58" s="767"/>
      <c r="SSB58" s="767"/>
      <c r="SSC58" s="559"/>
      <c r="SSD58" s="559"/>
      <c r="SSE58" s="560"/>
      <c r="SSF58" s="559"/>
      <c r="SSG58" s="559"/>
      <c r="SSH58" s="559"/>
      <c r="SSI58" s="560"/>
      <c r="SSJ58" s="560"/>
      <c r="SSK58" s="561"/>
      <c r="SSL58" s="560"/>
      <c r="SSM58" s="767"/>
      <c r="SSN58" s="767"/>
      <c r="SSO58" s="767"/>
      <c r="SSP58" s="767"/>
      <c r="SSQ58" s="767"/>
      <c r="SSR58" s="559"/>
      <c r="SSS58" s="559"/>
      <c r="SST58" s="560"/>
      <c r="SSU58" s="559"/>
      <c r="SSV58" s="559"/>
      <c r="SSW58" s="559"/>
      <c r="SSX58" s="560"/>
      <c r="SSY58" s="560"/>
      <c r="SSZ58" s="561"/>
      <c r="STA58" s="560"/>
      <c r="STB58" s="767"/>
      <c r="STC58" s="767"/>
      <c r="STD58" s="767"/>
      <c r="STE58" s="767"/>
      <c r="STF58" s="767"/>
      <c r="STG58" s="559"/>
      <c r="STH58" s="559"/>
      <c r="STI58" s="560"/>
      <c r="STJ58" s="559"/>
      <c r="STK58" s="559"/>
      <c r="STL58" s="559"/>
      <c r="STM58" s="560"/>
      <c r="STN58" s="560"/>
      <c r="STO58" s="561"/>
      <c r="STP58" s="560"/>
      <c r="STQ58" s="767"/>
      <c r="STR58" s="767"/>
      <c r="STS58" s="767"/>
      <c r="STT58" s="767"/>
      <c r="STU58" s="767"/>
      <c r="STV58" s="559"/>
      <c r="STW58" s="559"/>
      <c r="STX58" s="560"/>
      <c r="STY58" s="559"/>
      <c r="STZ58" s="559"/>
      <c r="SUA58" s="559"/>
      <c r="SUB58" s="560"/>
      <c r="SUC58" s="560"/>
      <c r="SUD58" s="561"/>
      <c r="SUE58" s="560"/>
      <c r="SUF58" s="767"/>
      <c r="SUG58" s="767"/>
      <c r="SUH58" s="767"/>
      <c r="SUI58" s="767"/>
      <c r="SUJ58" s="767"/>
      <c r="SUK58" s="559"/>
      <c r="SUL58" s="559"/>
      <c r="SUM58" s="560"/>
      <c r="SUN58" s="559"/>
      <c r="SUO58" s="559"/>
      <c r="SUP58" s="559"/>
      <c r="SUQ58" s="560"/>
      <c r="SUR58" s="560"/>
      <c r="SUS58" s="561"/>
      <c r="SUT58" s="560"/>
      <c r="SUU58" s="767"/>
      <c r="SUV58" s="767"/>
      <c r="SUW58" s="767"/>
      <c r="SUX58" s="767"/>
      <c r="SUY58" s="767"/>
      <c r="SUZ58" s="559"/>
      <c r="SVA58" s="559"/>
      <c r="SVB58" s="560"/>
      <c r="SVC58" s="559"/>
      <c r="SVD58" s="559"/>
      <c r="SVE58" s="559"/>
      <c r="SVF58" s="560"/>
      <c r="SVG58" s="560"/>
      <c r="SVH58" s="561"/>
      <c r="SVI58" s="560"/>
      <c r="SVJ58" s="767"/>
      <c r="SVK58" s="767"/>
      <c r="SVL58" s="767"/>
      <c r="SVM58" s="767"/>
      <c r="SVN58" s="767"/>
      <c r="SVO58" s="559"/>
      <c r="SVP58" s="559"/>
      <c r="SVQ58" s="560"/>
      <c r="SVR58" s="559"/>
      <c r="SVS58" s="559"/>
      <c r="SVT58" s="559"/>
      <c r="SVU58" s="560"/>
      <c r="SVV58" s="560"/>
      <c r="SVW58" s="561"/>
      <c r="SVX58" s="560"/>
      <c r="SVY58" s="767"/>
      <c r="SVZ58" s="767"/>
      <c r="SWA58" s="767"/>
      <c r="SWB58" s="767"/>
      <c r="SWC58" s="767"/>
      <c r="SWD58" s="559"/>
      <c r="SWE58" s="559"/>
      <c r="SWF58" s="560"/>
      <c r="SWG58" s="559"/>
      <c r="SWH58" s="559"/>
      <c r="SWI58" s="559"/>
      <c r="SWJ58" s="560"/>
      <c r="SWK58" s="560"/>
      <c r="SWL58" s="561"/>
      <c r="SWM58" s="560"/>
      <c r="SWN58" s="767"/>
      <c r="SWO58" s="767"/>
      <c r="SWP58" s="767"/>
      <c r="SWQ58" s="767"/>
      <c r="SWR58" s="767"/>
      <c r="SWS58" s="559"/>
      <c r="SWT58" s="559"/>
      <c r="SWU58" s="560"/>
      <c r="SWV58" s="559"/>
      <c r="SWW58" s="559"/>
      <c r="SWX58" s="559"/>
      <c r="SWY58" s="560"/>
      <c r="SWZ58" s="560"/>
      <c r="SXA58" s="561"/>
      <c r="SXB58" s="560"/>
      <c r="SXC58" s="767"/>
      <c r="SXD58" s="767"/>
      <c r="SXE58" s="767"/>
      <c r="SXF58" s="767"/>
      <c r="SXG58" s="767"/>
      <c r="SXH58" s="559"/>
      <c r="SXI58" s="559"/>
      <c r="SXJ58" s="560"/>
      <c r="SXK58" s="559"/>
      <c r="SXL58" s="559"/>
      <c r="SXM58" s="559"/>
      <c r="SXN58" s="560"/>
      <c r="SXO58" s="560"/>
      <c r="SXP58" s="561"/>
      <c r="SXQ58" s="560"/>
      <c r="SXR58" s="767"/>
      <c r="SXS58" s="767"/>
      <c r="SXT58" s="767"/>
      <c r="SXU58" s="767"/>
      <c r="SXV58" s="767"/>
      <c r="SXW58" s="559"/>
      <c r="SXX58" s="559"/>
      <c r="SXY58" s="560"/>
      <c r="SXZ58" s="559"/>
      <c r="SYA58" s="559"/>
      <c r="SYB58" s="559"/>
      <c r="SYC58" s="560"/>
      <c r="SYD58" s="560"/>
      <c r="SYE58" s="561"/>
      <c r="SYF58" s="560"/>
      <c r="SYG58" s="767"/>
      <c r="SYH58" s="767"/>
      <c r="SYI58" s="767"/>
      <c r="SYJ58" s="767"/>
      <c r="SYK58" s="767"/>
      <c r="SYL58" s="559"/>
      <c r="SYM58" s="559"/>
      <c r="SYN58" s="560"/>
      <c r="SYO58" s="559"/>
      <c r="SYP58" s="559"/>
      <c r="SYQ58" s="559"/>
      <c r="SYR58" s="560"/>
      <c r="SYS58" s="560"/>
      <c r="SYT58" s="561"/>
      <c r="SYU58" s="560"/>
      <c r="SYV58" s="767"/>
      <c r="SYW58" s="767"/>
      <c r="SYX58" s="767"/>
      <c r="SYY58" s="767"/>
      <c r="SYZ58" s="767"/>
      <c r="SZA58" s="559"/>
      <c r="SZB58" s="559"/>
      <c r="SZC58" s="560"/>
      <c r="SZD58" s="559"/>
      <c r="SZE58" s="559"/>
      <c r="SZF58" s="559"/>
      <c r="SZG58" s="560"/>
      <c r="SZH58" s="560"/>
      <c r="SZI58" s="561"/>
      <c r="SZJ58" s="560"/>
      <c r="SZK58" s="767"/>
      <c r="SZL58" s="767"/>
      <c r="SZM58" s="767"/>
      <c r="SZN58" s="767"/>
      <c r="SZO58" s="767"/>
      <c r="SZP58" s="559"/>
      <c r="SZQ58" s="559"/>
      <c r="SZR58" s="560"/>
      <c r="SZS58" s="559"/>
      <c r="SZT58" s="559"/>
      <c r="SZU58" s="559"/>
      <c r="SZV58" s="560"/>
      <c r="SZW58" s="560"/>
      <c r="SZX58" s="561"/>
      <c r="SZY58" s="560"/>
      <c r="SZZ58" s="767"/>
      <c r="TAA58" s="767"/>
      <c r="TAB58" s="767"/>
      <c r="TAC58" s="767"/>
      <c r="TAD58" s="767"/>
      <c r="TAE58" s="559"/>
      <c r="TAF58" s="559"/>
      <c r="TAG58" s="560"/>
      <c r="TAH58" s="559"/>
      <c r="TAI58" s="559"/>
      <c r="TAJ58" s="559"/>
      <c r="TAK58" s="560"/>
      <c r="TAL58" s="560"/>
      <c r="TAM58" s="561"/>
      <c r="TAN58" s="560"/>
      <c r="TAO58" s="767"/>
      <c r="TAP58" s="767"/>
      <c r="TAQ58" s="767"/>
      <c r="TAR58" s="767"/>
      <c r="TAS58" s="767"/>
      <c r="TAT58" s="559"/>
      <c r="TAU58" s="559"/>
      <c r="TAV58" s="560"/>
      <c r="TAW58" s="559"/>
      <c r="TAX58" s="559"/>
      <c r="TAY58" s="559"/>
      <c r="TAZ58" s="560"/>
      <c r="TBA58" s="560"/>
      <c r="TBB58" s="561"/>
      <c r="TBC58" s="560"/>
      <c r="TBD58" s="767"/>
      <c r="TBE58" s="767"/>
      <c r="TBF58" s="767"/>
      <c r="TBG58" s="767"/>
      <c r="TBH58" s="767"/>
      <c r="TBI58" s="559"/>
      <c r="TBJ58" s="559"/>
      <c r="TBK58" s="560"/>
      <c r="TBL58" s="559"/>
      <c r="TBM58" s="559"/>
      <c r="TBN58" s="559"/>
      <c r="TBO58" s="560"/>
      <c r="TBP58" s="560"/>
      <c r="TBQ58" s="561"/>
      <c r="TBR58" s="560"/>
      <c r="TBS58" s="767"/>
      <c r="TBT58" s="767"/>
      <c r="TBU58" s="767"/>
      <c r="TBV58" s="767"/>
      <c r="TBW58" s="767"/>
      <c r="TBX58" s="559"/>
      <c r="TBY58" s="559"/>
      <c r="TBZ58" s="560"/>
      <c r="TCA58" s="559"/>
      <c r="TCB58" s="559"/>
      <c r="TCC58" s="559"/>
      <c r="TCD58" s="560"/>
      <c r="TCE58" s="560"/>
      <c r="TCF58" s="561"/>
      <c r="TCG58" s="560"/>
      <c r="TCH58" s="767"/>
      <c r="TCI58" s="767"/>
      <c r="TCJ58" s="767"/>
      <c r="TCK58" s="767"/>
      <c r="TCL58" s="767"/>
      <c r="TCM58" s="559"/>
      <c r="TCN58" s="559"/>
      <c r="TCO58" s="560"/>
      <c r="TCP58" s="559"/>
      <c r="TCQ58" s="559"/>
      <c r="TCR58" s="559"/>
      <c r="TCS58" s="560"/>
      <c r="TCT58" s="560"/>
      <c r="TCU58" s="561"/>
      <c r="TCV58" s="560"/>
      <c r="TCW58" s="767"/>
      <c r="TCX58" s="767"/>
      <c r="TCY58" s="767"/>
      <c r="TCZ58" s="767"/>
      <c r="TDA58" s="767"/>
      <c r="TDB58" s="559"/>
      <c r="TDC58" s="559"/>
      <c r="TDD58" s="560"/>
      <c r="TDE58" s="559"/>
      <c r="TDF58" s="559"/>
      <c r="TDG58" s="559"/>
      <c r="TDH58" s="560"/>
      <c r="TDI58" s="560"/>
      <c r="TDJ58" s="561"/>
      <c r="TDK58" s="560"/>
      <c r="TDL58" s="767"/>
      <c r="TDM58" s="767"/>
      <c r="TDN58" s="767"/>
      <c r="TDO58" s="767"/>
      <c r="TDP58" s="767"/>
      <c r="TDQ58" s="559"/>
      <c r="TDR58" s="559"/>
      <c r="TDS58" s="560"/>
      <c r="TDT58" s="559"/>
      <c r="TDU58" s="559"/>
      <c r="TDV58" s="559"/>
      <c r="TDW58" s="560"/>
      <c r="TDX58" s="560"/>
      <c r="TDY58" s="561"/>
      <c r="TDZ58" s="560"/>
      <c r="TEA58" s="767"/>
      <c r="TEB58" s="767"/>
      <c r="TEC58" s="767"/>
      <c r="TED58" s="767"/>
      <c r="TEE58" s="767"/>
      <c r="TEF58" s="559"/>
      <c r="TEG58" s="559"/>
      <c r="TEH58" s="560"/>
      <c r="TEI58" s="559"/>
      <c r="TEJ58" s="559"/>
      <c r="TEK58" s="559"/>
      <c r="TEL58" s="560"/>
      <c r="TEM58" s="560"/>
      <c r="TEN58" s="561"/>
      <c r="TEO58" s="560"/>
      <c r="TEP58" s="767"/>
      <c r="TEQ58" s="767"/>
      <c r="TER58" s="767"/>
      <c r="TES58" s="767"/>
      <c r="TET58" s="767"/>
      <c r="TEU58" s="559"/>
      <c r="TEV58" s="559"/>
      <c r="TEW58" s="560"/>
      <c r="TEX58" s="559"/>
      <c r="TEY58" s="559"/>
      <c r="TEZ58" s="559"/>
      <c r="TFA58" s="560"/>
      <c r="TFB58" s="560"/>
      <c r="TFC58" s="561"/>
      <c r="TFD58" s="560"/>
      <c r="TFE58" s="767"/>
      <c r="TFF58" s="767"/>
      <c r="TFG58" s="767"/>
      <c r="TFH58" s="767"/>
      <c r="TFI58" s="767"/>
      <c r="TFJ58" s="559"/>
      <c r="TFK58" s="559"/>
      <c r="TFL58" s="560"/>
      <c r="TFM58" s="559"/>
      <c r="TFN58" s="559"/>
      <c r="TFO58" s="559"/>
      <c r="TFP58" s="560"/>
      <c r="TFQ58" s="560"/>
      <c r="TFR58" s="561"/>
      <c r="TFS58" s="560"/>
      <c r="TFT58" s="767"/>
      <c r="TFU58" s="767"/>
      <c r="TFV58" s="767"/>
      <c r="TFW58" s="767"/>
      <c r="TFX58" s="767"/>
      <c r="TFY58" s="559"/>
      <c r="TFZ58" s="559"/>
      <c r="TGA58" s="560"/>
      <c r="TGB58" s="559"/>
      <c r="TGC58" s="559"/>
      <c r="TGD58" s="559"/>
      <c r="TGE58" s="560"/>
      <c r="TGF58" s="560"/>
      <c r="TGG58" s="561"/>
      <c r="TGH58" s="560"/>
      <c r="TGI58" s="767"/>
      <c r="TGJ58" s="767"/>
      <c r="TGK58" s="767"/>
      <c r="TGL58" s="767"/>
      <c r="TGM58" s="767"/>
      <c r="TGN58" s="559"/>
      <c r="TGO58" s="559"/>
      <c r="TGP58" s="560"/>
      <c r="TGQ58" s="559"/>
      <c r="TGR58" s="559"/>
      <c r="TGS58" s="559"/>
      <c r="TGT58" s="560"/>
      <c r="TGU58" s="560"/>
      <c r="TGV58" s="561"/>
      <c r="TGW58" s="560"/>
      <c r="TGX58" s="767"/>
      <c r="TGY58" s="767"/>
      <c r="TGZ58" s="767"/>
      <c r="THA58" s="767"/>
      <c r="THB58" s="767"/>
      <c r="THC58" s="559"/>
      <c r="THD58" s="559"/>
      <c r="THE58" s="560"/>
      <c r="THF58" s="559"/>
      <c r="THG58" s="559"/>
      <c r="THH58" s="559"/>
      <c r="THI58" s="560"/>
      <c r="THJ58" s="560"/>
      <c r="THK58" s="561"/>
      <c r="THL58" s="560"/>
      <c r="THM58" s="767"/>
      <c r="THN58" s="767"/>
      <c r="THO58" s="767"/>
      <c r="THP58" s="767"/>
      <c r="THQ58" s="767"/>
      <c r="THR58" s="559"/>
      <c r="THS58" s="559"/>
      <c r="THT58" s="560"/>
      <c r="THU58" s="559"/>
      <c r="THV58" s="559"/>
      <c r="THW58" s="559"/>
      <c r="THX58" s="560"/>
      <c r="THY58" s="560"/>
      <c r="THZ58" s="561"/>
      <c r="TIA58" s="560"/>
      <c r="TIB58" s="767"/>
      <c r="TIC58" s="767"/>
      <c r="TID58" s="767"/>
      <c r="TIE58" s="767"/>
      <c r="TIF58" s="767"/>
      <c r="TIG58" s="559"/>
      <c r="TIH58" s="559"/>
      <c r="TII58" s="560"/>
      <c r="TIJ58" s="559"/>
      <c r="TIK58" s="559"/>
      <c r="TIL58" s="559"/>
      <c r="TIM58" s="560"/>
      <c r="TIN58" s="560"/>
      <c r="TIO58" s="561"/>
      <c r="TIP58" s="560"/>
      <c r="TIQ58" s="767"/>
      <c r="TIR58" s="767"/>
      <c r="TIS58" s="767"/>
      <c r="TIT58" s="767"/>
      <c r="TIU58" s="767"/>
      <c r="TIV58" s="559"/>
      <c r="TIW58" s="559"/>
      <c r="TIX58" s="560"/>
      <c r="TIY58" s="559"/>
      <c r="TIZ58" s="559"/>
      <c r="TJA58" s="559"/>
      <c r="TJB58" s="560"/>
      <c r="TJC58" s="560"/>
      <c r="TJD58" s="561"/>
      <c r="TJE58" s="560"/>
      <c r="TJF58" s="767"/>
      <c r="TJG58" s="767"/>
      <c r="TJH58" s="767"/>
      <c r="TJI58" s="767"/>
      <c r="TJJ58" s="767"/>
      <c r="TJK58" s="559"/>
      <c r="TJL58" s="559"/>
      <c r="TJM58" s="560"/>
      <c r="TJN58" s="559"/>
      <c r="TJO58" s="559"/>
      <c r="TJP58" s="559"/>
      <c r="TJQ58" s="560"/>
      <c r="TJR58" s="560"/>
      <c r="TJS58" s="561"/>
      <c r="TJT58" s="560"/>
      <c r="TJU58" s="767"/>
      <c r="TJV58" s="767"/>
      <c r="TJW58" s="767"/>
      <c r="TJX58" s="767"/>
      <c r="TJY58" s="767"/>
      <c r="TJZ58" s="559"/>
      <c r="TKA58" s="559"/>
      <c r="TKB58" s="560"/>
      <c r="TKC58" s="559"/>
      <c r="TKD58" s="559"/>
      <c r="TKE58" s="559"/>
      <c r="TKF58" s="560"/>
      <c r="TKG58" s="560"/>
      <c r="TKH58" s="561"/>
      <c r="TKI58" s="560"/>
      <c r="TKJ58" s="767"/>
      <c r="TKK58" s="767"/>
      <c r="TKL58" s="767"/>
      <c r="TKM58" s="767"/>
      <c r="TKN58" s="767"/>
      <c r="TKO58" s="559"/>
      <c r="TKP58" s="559"/>
      <c r="TKQ58" s="560"/>
      <c r="TKR58" s="559"/>
      <c r="TKS58" s="559"/>
      <c r="TKT58" s="559"/>
      <c r="TKU58" s="560"/>
      <c r="TKV58" s="560"/>
      <c r="TKW58" s="561"/>
      <c r="TKX58" s="560"/>
      <c r="TKY58" s="767"/>
      <c r="TKZ58" s="767"/>
      <c r="TLA58" s="767"/>
      <c r="TLB58" s="767"/>
      <c r="TLC58" s="767"/>
      <c r="TLD58" s="559"/>
      <c r="TLE58" s="559"/>
      <c r="TLF58" s="560"/>
      <c r="TLG58" s="559"/>
      <c r="TLH58" s="559"/>
      <c r="TLI58" s="559"/>
      <c r="TLJ58" s="560"/>
      <c r="TLK58" s="560"/>
      <c r="TLL58" s="561"/>
      <c r="TLM58" s="560"/>
      <c r="TLN58" s="767"/>
      <c r="TLO58" s="767"/>
      <c r="TLP58" s="767"/>
      <c r="TLQ58" s="767"/>
      <c r="TLR58" s="767"/>
      <c r="TLS58" s="559"/>
      <c r="TLT58" s="559"/>
      <c r="TLU58" s="560"/>
      <c r="TLV58" s="559"/>
      <c r="TLW58" s="559"/>
      <c r="TLX58" s="559"/>
      <c r="TLY58" s="560"/>
      <c r="TLZ58" s="560"/>
      <c r="TMA58" s="561"/>
      <c r="TMB58" s="560"/>
      <c r="TMC58" s="767"/>
      <c r="TMD58" s="767"/>
      <c r="TME58" s="767"/>
      <c r="TMF58" s="767"/>
      <c r="TMG58" s="767"/>
      <c r="TMH58" s="559"/>
      <c r="TMI58" s="559"/>
      <c r="TMJ58" s="560"/>
      <c r="TMK58" s="559"/>
      <c r="TML58" s="559"/>
      <c r="TMM58" s="559"/>
      <c r="TMN58" s="560"/>
      <c r="TMO58" s="560"/>
      <c r="TMP58" s="561"/>
      <c r="TMQ58" s="560"/>
      <c r="TMR58" s="767"/>
      <c r="TMS58" s="767"/>
      <c r="TMT58" s="767"/>
      <c r="TMU58" s="767"/>
      <c r="TMV58" s="767"/>
      <c r="TMW58" s="559"/>
      <c r="TMX58" s="559"/>
      <c r="TMY58" s="560"/>
      <c r="TMZ58" s="559"/>
      <c r="TNA58" s="559"/>
      <c r="TNB58" s="559"/>
      <c r="TNC58" s="560"/>
      <c r="TND58" s="560"/>
      <c r="TNE58" s="561"/>
      <c r="TNF58" s="560"/>
      <c r="TNG58" s="767"/>
      <c r="TNH58" s="767"/>
      <c r="TNI58" s="767"/>
      <c r="TNJ58" s="767"/>
      <c r="TNK58" s="767"/>
      <c r="TNL58" s="559"/>
      <c r="TNM58" s="559"/>
      <c r="TNN58" s="560"/>
      <c r="TNO58" s="559"/>
      <c r="TNP58" s="559"/>
      <c r="TNQ58" s="559"/>
      <c r="TNR58" s="560"/>
      <c r="TNS58" s="560"/>
      <c r="TNT58" s="561"/>
      <c r="TNU58" s="560"/>
      <c r="TNV58" s="767"/>
      <c r="TNW58" s="767"/>
      <c r="TNX58" s="767"/>
      <c r="TNY58" s="767"/>
      <c r="TNZ58" s="767"/>
      <c r="TOA58" s="559"/>
      <c r="TOB58" s="559"/>
      <c r="TOC58" s="560"/>
      <c r="TOD58" s="559"/>
      <c r="TOE58" s="559"/>
      <c r="TOF58" s="559"/>
      <c r="TOG58" s="560"/>
      <c r="TOH58" s="560"/>
      <c r="TOI58" s="561"/>
      <c r="TOJ58" s="560"/>
      <c r="TOK58" s="767"/>
      <c r="TOL58" s="767"/>
      <c r="TOM58" s="767"/>
      <c r="TON58" s="767"/>
      <c r="TOO58" s="767"/>
      <c r="TOP58" s="559"/>
      <c r="TOQ58" s="559"/>
      <c r="TOR58" s="560"/>
      <c r="TOS58" s="559"/>
      <c r="TOT58" s="559"/>
      <c r="TOU58" s="559"/>
      <c r="TOV58" s="560"/>
      <c r="TOW58" s="560"/>
      <c r="TOX58" s="561"/>
      <c r="TOY58" s="560"/>
      <c r="TOZ58" s="767"/>
      <c r="TPA58" s="767"/>
      <c r="TPB58" s="767"/>
      <c r="TPC58" s="767"/>
      <c r="TPD58" s="767"/>
      <c r="TPE58" s="559"/>
      <c r="TPF58" s="559"/>
      <c r="TPG58" s="560"/>
      <c r="TPH58" s="559"/>
      <c r="TPI58" s="559"/>
      <c r="TPJ58" s="559"/>
      <c r="TPK58" s="560"/>
      <c r="TPL58" s="560"/>
      <c r="TPM58" s="561"/>
      <c r="TPN58" s="560"/>
      <c r="TPO58" s="767"/>
      <c r="TPP58" s="767"/>
      <c r="TPQ58" s="767"/>
      <c r="TPR58" s="767"/>
      <c r="TPS58" s="767"/>
      <c r="TPT58" s="559"/>
      <c r="TPU58" s="559"/>
      <c r="TPV58" s="560"/>
      <c r="TPW58" s="559"/>
      <c r="TPX58" s="559"/>
      <c r="TPY58" s="559"/>
      <c r="TPZ58" s="560"/>
      <c r="TQA58" s="560"/>
      <c r="TQB58" s="561"/>
      <c r="TQC58" s="560"/>
      <c r="TQD58" s="767"/>
      <c r="TQE58" s="767"/>
      <c r="TQF58" s="767"/>
      <c r="TQG58" s="767"/>
      <c r="TQH58" s="767"/>
      <c r="TQI58" s="559"/>
      <c r="TQJ58" s="559"/>
      <c r="TQK58" s="560"/>
      <c r="TQL58" s="559"/>
      <c r="TQM58" s="559"/>
      <c r="TQN58" s="559"/>
      <c r="TQO58" s="560"/>
      <c r="TQP58" s="560"/>
      <c r="TQQ58" s="561"/>
      <c r="TQR58" s="560"/>
      <c r="TQS58" s="767"/>
      <c r="TQT58" s="767"/>
      <c r="TQU58" s="767"/>
      <c r="TQV58" s="767"/>
      <c r="TQW58" s="767"/>
      <c r="TQX58" s="559"/>
      <c r="TQY58" s="559"/>
      <c r="TQZ58" s="560"/>
      <c r="TRA58" s="559"/>
      <c r="TRB58" s="559"/>
      <c r="TRC58" s="559"/>
      <c r="TRD58" s="560"/>
      <c r="TRE58" s="560"/>
      <c r="TRF58" s="561"/>
      <c r="TRG58" s="560"/>
      <c r="TRH58" s="767"/>
      <c r="TRI58" s="767"/>
      <c r="TRJ58" s="767"/>
      <c r="TRK58" s="767"/>
      <c r="TRL58" s="767"/>
      <c r="TRM58" s="559"/>
      <c r="TRN58" s="559"/>
      <c r="TRO58" s="560"/>
      <c r="TRP58" s="559"/>
      <c r="TRQ58" s="559"/>
      <c r="TRR58" s="559"/>
      <c r="TRS58" s="560"/>
      <c r="TRT58" s="560"/>
      <c r="TRU58" s="561"/>
      <c r="TRV58" s="560"/>
      <c r="TRW58" s="767"/>
      <c r="TRX58" s="767"/>
      <c r="TRY58" s="767"/>
      <c r="TRZ58" s="767"/>
      <c r="TSA58" s="767"/>
      <c r="TSB58" s="559"/>
      <c r="TSC58" s="559"/>
      <c r="TSD58" s="560"/>
      <c r="TSE58" s="559"/>
      <c r="TSF58" s="559"/>
      <c r="TSG58" s="559"/>
      <c r="TSH58" s="560"/>
      <c r="TSI58" s="560"/>
      <c r="TSJ58" s="561"/>
      <c r="TSK58" s="560"/>
      <c r="TSL58" s="767"/>
      <c r="TSM58" s="767"/>
      <c r="TSN58" s="767"/>
      <c r="TSO58" s="767"/>
      <c r="TSP58" s="767"/>
      <c r="TSQ58" s="559"/>
      <c r="TSR58" s="559"/>
      <c r="TSS58" s="560"/>
      <c r="TST58" s="559"/>
      <c r="TSU58" s="559"/>
      <c r="TSV58" s="559"/>
      <c r="TSW58" s="560"/>
      <c r="TSX58" s="560"/>
      <c r="TSY58" s="561"/>
      <c r="TSZ58" s="560"/>
      <c r="TTA58" s="767"/>
      <c r="TTB58" s="767"/>
      <c r="TTC58" s="767"/>
      <c r="TTD58" s="767"/>
      <c r="TTE58" s="767"/>
      <c r="TTF58" s="559"/>
      <c r="TTG58" s="559"/>
      <c r="TTH58" s="560"/>
      <c r="TTI58" s="559"/>
      <c r="TTJ58" s="559"/>
      <c r="TTK58" s="559"/>
      <c r="TTL58" s="560"/>
      <c r="TTM58" s="560"/>
      <c r="TTN58" s="561"/>
      <c r="TTO58" s="560"/>
      <c r="TTP58" s="767"/>
      <c r="TTQ58" s="767"/>
      <c r="TTR58" s="767"/>
      <c r="TTS58" s="767"/>
      <c r="TTT58" s="767"/>
      <c r="TTU58" s="559"/>
      <c r="TTV58" s="559"/>
      <c r="TTW58" s="560"/>
      <c r="TTX58" s="559"/>
      <c r="TTY58" s="559"/>
      <c r="TTZ58" s="559"/>
      <c r="TUA58" s="560"/>
      <c r="TUB58" s="560"/>
      <c r="TUC58" s="561"/>
      <c r="TUD58" s="560"/>
      <c r="TUE58" s="767"/>
      <c r="TUF58" s="767"/>
      <c r="TUG58" s="767"/>
      <c r="TUH58" s="767"/>
      <c r="TUI58" s="767"/>
      <c r="TUJ58" s="559"/>
      <c r="TUK58" s="559"/>
      <c r="TUL58" s="560"/>
      <c r="TUM58" s="559"/>
      <c r="TUN58" s="559"/>
      <c r="TUO58" s="559"/>
      <c r="TUP58" s="560"/>
      <c r="TUQ58" s="560"/>
      <c r="TUR58" s="561"/>
      <c r="TUS58" s="560"/>
      <c r="TUT58" s="767"/>
      <c r="TUU58" s="767"/>
      <c r="TUV58" s="767"/>
      <c r="TUW58" s="767"/>
      <c r="TUX58" s="767"/>
      <c r="TUY58" s="559"/>
      <c r="TUZ58" s="559"/>
      <c r="TVA58" s="560"/>
      <c r="TVB58" s="559"/>
      <c r="TVC58" s="559"/>
      <c r="TVD58" s="559"/>
      <c r="TVE58" s="560"/>
      <c r="TVF58" s="560"/>
      <c r="TVG58" s="561"/>
      <c r="TVH58" s="560"/>
      <c r="TVI58" s="767"/>
      <c r="TVJ58" s="767"/>
      <c r="TVK58" s="767"/>
      <c r="TVL58" s="767"/>
      <c r="TVM58" s="767"/>
      <c r="TVN58" s="559"/>
      <c r="TVO58" s="559"/>
      <c r="TVP58" s="560"/>
      <c r="TVQ58" s="559"/>
      <c r="TVR58" s="559"/>
      <c r="TVS58" s="559"/>
      <c r="TVT58" s="560"/>
      <c r="TVU58" s="560"/>
      <c r="TVV58" s="561"/>
      <c r="TVW58" s="560"/>
      <c r="TVX58" s="767"/>
      <c r="TVY58" s="767"/>
      <c r="TVZ58" s="767"/>
      <c r="TWA58" s="767"/>
      <c r="TWB58" s="767"/>
      <c r="TWC58" s="559"/>
      <c r="TWD58" s="559"/>
      <c r="TWE58" s="560"/>
      <c r="TWF58" s="559"/>
      <c r="TWG58" s="559"/>
      <c r="TWH58" s="559"/>
      <c r="TWI58" s="560"/>
      <c r="TWJ58" s="560"/>
      <c r="TWK58" s="561"/>
      <c r="TWL58" s="560"/>
      <c r="TWM58" s="767"/>
      <c r="TWN58" s="767"/>
      <c r="TWO58" s="767"/>
      <c r="TWP58" s="767"/>
      <c r="TWQ58" s="767"/>
      <c r="TWR58" s="559"/>
      <c r="TWS58" s="559"/>
      <c r="TWT58" s="560"/>
      <c r="TWU58" s="559"/>
      <c r="TWV58" s="559"/>
      <c r="TWW58" s="559"/>
      <c r="TWX58" s="560"/>
      <c r="TWY58" s="560"/>
      <c r="TWZ58" s="561"/>
      <c r="TXA58" s="560"/>
      <c r="TXB58" s="767"/>
      <c r="TXC58" s="767"/>
      <c r="TXD58" s="767"/>
      <c r="TXE58" s="767"/>
      <c r="TXF58" s="767"/>
      <c r="TXG58" s="559"/>
      <c r="TXH58" s="559"/>
      <c r="TXI58" s="560"/>
      <c r="TXJ58" s="559"/>
      <c r="TXK58" s="559"/>
      <c r="TXL58" s="559"/>
      <c r="TXM58" s="560"/>
      <c r="TXN58" s="560"/>
      <c r="TXO58" s="561"/>
      <c r="TXP58" s="560"/>
      <c r="TXQ58" s="767"/>
      <c r="TXR58" s="767"/>
      <c r="TXS58" s="767"/>
      <c r="TXT58" s="767"/>
      <c r="TXU58" s="767"/>
      <c r="TXV58" s="559"/>
      <c r="TXW58" s="559"/>
      <c r="TXX58" s="560"/>
      <c r="TXY58" s="559"/>
      <c r="TXZ58" s="559"/>
      <c r="TYA58" s="559"/>
      <c r="TYB58" s="560"/>
      <c r="TYC58" s="560"/>
      <c r="TYD58" s="561"/>
      <c r="TYE58" s="560"/>
      <c r="TYF58" s="767"/>
      <c r="TYG58" s="767"/>
      <c r="TYH58" s="767"/>
      <c r="TYI58" s="767"/>
      <c r="TYJ58" s="767"/>
      <c r="TYK58" s="559"/>
      <c r="TYL58" s="559"/>
      <c r="TYM58" s="560"/>
      <c r="TYN58" s="559"/>
      <c r="TYO58" s="559"/>
      <c r="TYP58" s="559"/>
      <c r="TYQ58" s="560"/>
      <c r="TYR58" s="560"/>
      <c r="TYS58" s="561"/>
      <c r="TYT58" s="560"/>
      <c r="TYU58" s="767"/>
      <c r="TYV58" s="767"/>
      <c r="TYW58" s="767"/>
      <c r="TYX58" s="767"/>
      <c r="TYY58" s="767"/>
      <c r="TYZ58" s="559"/>
      <c r="TZA58" s="559"/>
      <c r="TZB58" s="560"/>
      <c r="TZC58" s="559"/>
      <c r="TZD58" s="559"/>
      <c r="TZE58" s="559"/>
      <c r="TZF58" s="560"/>
      <c r="TZG58" s="560"/>
      <c r="TZH58" s="561"/>
      <c r="TZI58" s="560"/>
      <c r="TZJ58" s="767"/>
      <c r="TZK58" s="767"/>
      <c r="TZL58" s="767"/>
      <c r="TZM58" s="767"/>
      <c r="TZN58" s="767"/>
      <c r="TZO58" s="559"/>
      <c r="TZP58" s="559"/>
      <c r="TZQ58" s="560"/>
      <c r="TZR58" s="559"/>
      <c r="TZS58" s="559"/>
      <c r="TZT58" s="559"/>
      <c r="TZU58" s="560"/>
      <c r="TZV58" s="560"/>
      <c r="TZW58" s="561"/>
      <c r="TZX58" s="560"/>
      <c r="TZY58" s="767"/>
      <c r="TZZ58" s="767"/>
      <c r="UAA58" s="767"/>
      <c r="UAB58" s="767"/>
      <c r="UAC58" s="767"/>
      <c r="UAD58" s="559"/>
      <c r="UAE58" s="559"/>
      <c r="UAF58" s="560"/>
      <c r="UAG58" s="559"/>
      <c r="UAH58" s="559"/>
      <c r="UAI58" s="559"/>
      <c r="UAJ58" s="560"/>
      <c r="UAK58" s="560"/>
      <c r="UAL58" s="561"/>
      <c r="UAM58" s="560"/>
      <c r="UAN58" s="767"/>
      <c r="UAO58" s="767"/>
      <c r="UAP58" s="767"/>
      <c r="UAQ58" s="767"/>
      <c r="UAR58" s="767"/>
      <c r="UAS58" s="559"/>
      <c r="UAT58" s="559"/>
      <c r="UAU58" s="560"/>
      <c r="UAV58" s="559"/>
      <c r="UAW58" s="559"/>
      <c r="UAX58" s="559"/>
      <c r="UAY58" s="560"/>
      <c r="UAZ58" s="560"/>
      <c r="UBA58" s="561"/>
      <c r="UBB58" s="560"/>
      <c r="UBC58" s="767"/>
      <c r="UBD58" s="767"/>
      <c r="UBE58" s="767"/>
      <c r="UBF58" s="767"/>
      <c r="UBG58" s="767"/>
      <c r="UBH58" s="559"/>
      <c r="UBI58" s="559"/>
      <c r="UBJ58" s="560"/>
      <c r="UBK58" s="559"/>
      <c r="UBL58" s="559"/>
      <c r="UBM58" s="559"/>
      <c r="UBN58" s="560"/>
      <c r="UBO58" s="560"/>
      <c r="UBP58" s="561"/>
      <c r="UBQ58" s="560"/>
      <c r="UBR58" s="767"/>
      <c r="UBS58" s="767"/>
      <c r="UBT58" s="767"/>
      <c r="UBU58" s="767"/>
      <c r="UBV58" s="767"/>
      <c r="UBW58" s="559"/>
      <c r="UBX58" s="559"/>
      <c r="UBY58" s="560"/>
      <c r="UBZ58" s="559"/>
      <c r="UCA58" s="559"/>
      <c r="UCB58" s="559"/>
      <c r="UCC58" s="560"/>
      <c r="UCD58" s="560"/>
      <c r="UCE58" s="561"/>
      <c r="UCF58" s="560"/>
      <c r="UCG58" s="767"/>
      <c r="UCH58" s="767"/>
      <c r="UCI58" s="767"/>
      <c r="UCJ58" s="767"/>
      <c r="UCK58" s="767"/>
      <c r="UCL58" s="559"/>
      <c r="UCM58" s="559"/>
      <c r="UCN58" s="560"/>
      <c r="UCO58" s="559"/>
      <c r="UCP58" s="559"/>
      <c r="UCQ58" s="559"/>
      <c r="UCR58" s="560"/>
      <c r="UCS58" s="560"/>
      <c r="UCT58" s="561"/>
      <c r="UCU58" s="560"/>
      <c r="UCV58" s="767"/>
      <c r="UCW58" s="767"/>
      <c r="UCX58" s="767"/>
      <c r="UCY58" s="767"/>
      <c r="UCZ58" s="767"/>
      <c r="UDA58" s="559"/>
      <c r="UDB58" s="559"/>
      <c r="UDC58" s="560"/>
      <c r="UDD58" s="559"/>
      <c r="UDE58" s="559"/>
      <c r="UDF58" s="559"/>
      <c r="UDG58" s="560"/>
      <c r="UDH58" s="560"/>
      <c r="UDI58" s="561"/>
      <c r="UDJ58" s="560"/>
      <c r="UDK58" s="767"/>
      <c r="UDL58" s="767"/>
      <c r="UDM58" s="767"/>
      <c r="UDN58" s="767"/>
      <c r="UDO58" s="767"/>
      <c r="UDP58" s="559"/>
      <c r="UDQ58" s="559"/>
      <c r="UDR58" s="560"/>
      <c r="UDS58" s="559"/>
      <c r="UDT58" s="559"/>
      <c r="UDU58" s="559"/>
      <c r="UDV58" s="560"/>
      <c r="UDW58" s="560"/>
      <c r="UDX58" s="561"/>
      <c r="UDY58" s="560"/>
      <c r="UDZ58" s="767"/>
      <c r="UEA58" s="767"/>
      <c r="UEB58" s="767"/>
      <c r="UEC58" s="767"/>
      <c r="UED58" s="767"/>
      <c r="UEE58" s="559"/>
      <c r="UEF58" s="559"/>
      <c r="UEG58" s="560"/>
      <c r="UEH58" s="559"/>
      <c r="UEI58" s="559"/>
      <c r="UEJ58" s="559"/>
      <c r="UEK58" s="560"/>
      <c r="UEL58" s="560"/>
      <c r="UEM58" s="561"/>
      <c r="UEN58" s="560"/>
      <c r="UEO58" s="767"/>
      <c r="UEP58" s="767"/>
      <c r="UEQ58" s="767"/>
      <c r="UER58" s="767"/>
      <c r="UES58" s="767"/>
      <c r="UET58" s="559"/>
      <c r="UEU58" s="559"/>
      <c r="UEV58" s="560"/>
      <c r="UEW58" s="559"/>
      <c r="UEX58" s="559"/>
      <c r="UEY58" s="559"/>
      <c r="UEZ58" s="560"/>
      <c r="UFA58" s="560"/>
      <c r="UFB58" s="561"/>
      <c r="UFC58" s="560"/>
      <c r="UFD58" s="767"/>
      <c r="UFE58" s="767"/>
      <c r="UFF58" s="767"/>
      <c r="UFG58" s="767"/>
      <c r="UFH58" s="767"/>
      <c r="UFI58" s="559"/>
      <c r="UFJ58" s="559"/>
      <c r="UFK58" s="560"/>
      <c r="UFL58" s="559"/>
      <c r="UFM58" s="559"/>
      <c r="UFN58" s="559"/>
      <c r="UFO58" s="560"/>
      <c r="UFP58" s="560"/>
      <c r="UFQ58" s="561"/>
      <c r="UFR58" s="560"/>
      <c r="UFS58" s="767"/>
      <c r="UFT58" s="767"/>
      <c r="UFU58" s="767"/>
      <c r="UFV58" s="767"/>
      <c r="UFW58" s="767"/>
      <c r="UFX58" s="559"/>
      <c r="UFY58" s="559"/>
      <c r="UFZ58" s="560"/>
      <c r="UGA58" s="559"/>
      <c r="UGB58" s="559"/>
      <c r="UGC58" s="559"/>
      <c r="UGD58" s="560"/>
      <c r="UGE58" s="560"/>
      <c r="UGF58" s="561"/>
      <c r="UGG58" s="560"/>
      <c r="UGH58" s="767"/>
      <c r="UGI58" s="767"/>
      <c r="UGJ58" s="767"/>
      <c r="UGK58" s="767"/>
      <c r="UGL58" s="767"/>
      <c r="UGM58" s="559"/>
      <c r="UGN58" s="559"/>
      <c r="UGO58" s="560"/>
      <c r="UGP58" s="559"/>
      <c r="UGQ58" s="559"/>
      <c r="UGR58" s="559"/>
      <c r="UGS58" s="560"/>
      <c r="UGT58" s="560"/>
      <c r="UGU58" s="561"/>
      <c r="UGV58" s="560"/>
      <c r="UGW58" s="767"/>
      <c r="UGX58" s="767"/>
      <c r="UGY58" s="767"/>
      <c r="UGZ58" s="767"/>
      <c r="UHA58" s="767"/>
      <c r="UHB58" s="559"/>
      <c r="UHC58" s="559"/>
      <c r="UHD58" s="560"/>
      <c r="UHE58" s="559"/>
      <c r="UHF58" s="559"/>
      <c r="UHG58" s="559"/>
      <c r="UHH58" s="560"/>
      <c r="UHI58" s="560"/>
      <c r="UHJ58" s="561"/>
      <c r="UHK58" s="560"/>
      <c r="UHL58" s="767"/>
      <c r="UHM58" s="767"/>
      <c r="UHN58" s="767"/>
      <c r="UHO58" s="767"/>
      <c r="UHP58" s="767"/>
      <c r="UHQ58" s="559"/>
      <c r="UHR58" s="559"/>
      <c r="UHS58" s="560"/>
      <c r="UHT58" s="559"/>
      <c r="UHU58" s="559"/>
      <c r="UHV58" s="559"/>
      <c r="UHW58" s="560"/>
      <c r="UHX58" s="560"/>
      <c r="UHY58" s="561"/>
      <c r="UHZ58" s="560"/>
      <c r="UIA58" s="767"/>
      <c r="UIB58" s="767"/>
      <c r="UIC58" s="767"/>
      <c r="UID58" s="767"/>
      <c r="UIE58" s="767"/>
      <c r="UIF58" s="559"/>
      <c r="UIG58" s="559"/>
      <c r="UIH58" s="560"/>
      <c r="UII58" s="559"/>
      <c r="UIJ58" s="559"/>
      <c r="UIK58" s="559"/>
      <c r="UIL58" s="560"/>
      <c r="UIM58" s="560"/>
      <c r="UIN58" s="561"/>
      <c r="UIO58" s="560"/>
      <c r="UIP58" s="767"/>
      <c r="UIQ58" s="767"/>
      <c r="UIR58" s="767"/>
      <c r="UIS58" s="767"/>
      <c r="UIT58" s="767"/>
      <c r="UIU58" s="559"/>
      <c r="UIV58" s="559"/>
      <c r="UIW58" s="560"/>
      <c r="UIX58" s="559"/>
      <c r="UIY58" s="559"/>
      <c r="UIZ58" s="559"/>
      <c r="UJA58" s="560"/>
      <c r="UJB58" s="560"/>
      <c r="UJC58" s="561"/>
      <c r="UJD58" s="560"/>
      <c r="UJE58" s="767"/>
      <c r="UJF58" s="767"/>
      <c r="UJG58" s="767"/>
      <c r="UJH58" s="767"/>
      <c r="UJI58" s="767"/>
      <c r="UJJ58" s="559"/>
      <c r="UJK58" s="559"/>
      <c r="UJL58" s="560"/>
      <c r="UJM58" s="559"/>
      <c r="UJN58" s="559"/>
      <c r="UJO58" s="559"/>
      <c r="UJP58" s="560"/>
      <c r="UJQ58" s="560"/>
      <c r="UJR58" s="561"/>
      <c r="UJS58" s="560"/>
      <c r="UJT58" s="767"/>
      <c r="UJU58" s="767"/>
      <c r="UJV58" s="767"/>
      <c r="UJW58" s="767"/>
      <c r="UJX58" s="767"/>
      <c r="UJY58" s="559"/>
      <c r="UJZ58" s="559"/>
      <c r="UKA58" s="560"/>
      <c r="UKB58" s="559"/>
      <c r="UKC58" s="559"/>
      <c r="UKD58" s="559"/>
      <c r="UKE58" s="560"/>
      <c r="UKF58" s="560"/>
      <c r="UKG58" s="561"/>
      <c r="UKH58" s="560"/>
      <c r="UKI58" s="767"/>
      <c r="UKJ58" s="767"/>
      <c r="UKK58" s="767"/>
      <c r="UKL58" s="767"/>
      <c r="UKM58" s="767"/>
      <c r="UKN58" s="559"/>
      <c r="UKO58" s="559"/>
      <c r="UKP58" s="560"/>
      <c r="UKQ58" s="559"/>
      <c r="UKR58" s="559"/>
      <c r="UKS58" s="559"/>
      <c r="UKT58" s="560"/>
      <c r="UKU58" s="560"/>
      <c r="UKV58" s="561"/>
      <c r="UKW58" s="560"/>
      <c r="UKX58" s="767"/>
      <c r="UKY58" s="767"/>
      <c r="UKZ58" s="767"/>
      <c r="ULA58" s="767"/>
      <c r="ULB58" s="767"/>
      <c r="ULC58" s="559"/>
      <c r="ULD58" s="559"/>
      <c r="ULE58" s="560"/>
      <c r="ULF58" s="559"/>
      <c r="ULG58" s="559"/>
      <c r="ULH58" s="559"/>
      <c r="ULI58" s="560"/>
      <c r="ULJ58" s="560"/>
      <c r="ULK58" s="561"/>
      <c r="ULL58" s="560"/>
      <c r="ULM58" s="767"/>
      <c r="ULN58" s="767"/>
      <c r="ULO58" s="767"/>
      <c r="ULP58" s="767"/>
      <c r="ULQ58" s="767"/>
      <c r="ULR58" s="559"/>
      <c r="ULS58" s="559"/>
      <c r="ULT58" s="560"/>
      <c r="ULU58" s="559"/>
      <c r="ULV58" s="559"/>
      <c r="ULW58" s="559"/>
      <c r="ULX58" s="560"/>
      <c r="ULY58" s="560"/>
      <c r="ULZ58" s="561"/>
      <c r="UMA58" s="560"/>
      <c r="UMB58" s="767"/>
      <c r="UMC58" s="767"/>
      <c r="UMD58" s="767"/>
      <c r="UME58" s="767"/>
      <c r="UMF58" s="767"/>
      <c r="UMG58" s="559"/>
      <c r="UMH58" s="559"/>
      <c r="UMI58" s="560"/>
      <c r="UMJ58" s="559"/>
      <c r="UMK58" s="559"/>
      <c r="UML58" s="559"/>
      <c r="UMM58" s="560"/>
      <c r="UMN58" s="560"/>
      <c r="UMO58" s="561"/>
      <c r="UMP58" s="560"/>
      <c r="UMQ58" s="767"/>
      <c r="UMR58" s="767"/>
      <c r="UMS58" s="767"/>
      <c r="UMT58" s="767"/>
      <c r="UMU58" s="767"/>
      <c r="UMV58" s="559"/>
      <c r="UMW58" s="559"/>
      <c r="UMX58" s="560"/>
      <c r="UMY58" s="559"/>
      <c r="UMZ58" s="559"/>
      <c r="UNA58" s="559"/>
      <c r="UNB58" s="560"/>
      <c r="UNC58" s="560"/>
      <c r="UND58" s="561"/>
      <c r="UNE58" s="560"/>
      <c r="UNF58" s="767"/>
      <c r="UNG58" s="767"/>
      <c r="UNH58" s="767"/>
      <c r="UNI58" s="767"/>
      <c r="UNJ58" s="767"/>
      <c r="UNK58" s="559"/>
      <c r="UNL58" s="559"/>
      <c r="UNM58" s="560"/>
      <c r="UNN58" s="559"/>
      <c r="UNO58" s="559"/>
      <c r="UNP58" s="559"/>
      <c r="UNQ58" s="560"/>
      <c r="UNR58" s="560"/>
      <c r="UNS58" s="561"/>
      <c r="UNT58" s="560"/>
      <c r="UNU58" s="767"/>
      <c r="UNV58" s="767"/>
      <c r="UNW58" s="767"/>
      <c r="UNX58" s="767"/>
      <c r="UNY58" s="767"/>
      <c r="UNZ58" s="559"/>
      <c r="UOA58" s="559"/>
      <c r="UOB58" s="560"/>
      <c r="UOC58" s="559"/>
      <c r="UOD58" s="559"/>
      <c r="UOE58" s="559"/>
      <c r="UOF58" s="560"/>
      <c r="UOG58" s="560"/>
      <c r="UOH58" s="561"/>
      <c r="UOI58" s="560"/>
      <c r="UOJ58" s="767"/>
      <c r="UOK58" s="767"/>
      <c r="UOL58" s="767"/>
      <c r="UOM58" s="767"/>
      <c r="UON58" s="767"/>
      <c r="UOO58" s="559"/>
      <c r="UOP58" s="559"/>
      <c r="UOQ58" s="560"/>
      <c r="UOR58" s="559"/>
      <c r="UOS58" s="559"/>
      <c r="UOT58" s="559"/>
      <c r="UOU58" s="560"/>
      <c r="UOV58" s="560"/>
      <c r="UOW58" s="561"/>
      <c r="UOX58" s="560"/>
      <c r="UOY58" s="767"/>
      <c r="UOZ58" s="767"/>
      <c r="UPA58" s="767"/>
      <c r="UPB58" s="767"/>
      <c r="UPC58" s="767"/>
      <c r="UPD58" s="559"/>
      <c r="UPE58" s="559"/>
      <c r="UPF58" s="560"/>
      <c r="UPG58" s="559"/>
      <c r="UPH58" s="559"/>
      <c r="UPI58" s="559"/>
      <c r="UPJ58" s="560"/>
      <c r="UPK58" s="560"/>
      <c r="UPL58" s="561"/>
      <c r="UPM58" s="560"/>
      <c r="UPN58" s="767"/>
      <c r="UPO58" s="767"/>
      <c r="UPP58" s="767"/>
      <c r="UPQ58" s="767"/>
      <c r="UPR58" s="767"/>
      <c r="UPS58" s="559"/>
      <c r="UPT58" s="559"/>
      <c r="UPU58" s="560"/>
      <c r="UPV58" s="559"/>
      <c r="UPW58" s="559"/>
      <c r="UPX58" s="559"/>
      <c r="UPY58" s="560"/>
      <c r="UPZ58" s="560"/>
      <c r="UQA58" s="561"/>
      <c r="UQB58" s="560"/>
      <c r="UQC58" s="767"/>
      <c r="UQD58" s="767"/>
      <c r="UQE58" s="767"/>
      <c r="UQF58" s="767"/>
      <c r="UQG58" s="767"/>
      <c r="UQH58" s="559"/>
      <c r="UQI58" s="559"/>
      <c r="UQJ58" s="560"/>
      <c r="UQK58" s="559"/>
      <c r="UQL58" s="559"/>
      <c r="UQM58" s="559"/>
      <c r="UQN58" s="560"/>
      <c r="UQO58" s="560"/>
      <c r="UQP58" s="561"/>
      <c r="UQQ58" s="560"/>
      <c r="UQR58" s="767"/>
      <c r="UQS58" s="767"/>
      <c r="UQT58" s="767"/>
      <c r="UQU58" s="767"/>
      <c r="UQV58" s="767"/>
      <c r="UQW58" s="559"/>
      <c r="UQX58" s="559"/>
      <c r="UQY58" s="560"/>
      <c r="UQZ58" s="559"/>
      <c r="URA58" s="559"/>
      <c r="URB58" s="559"/>
      <c r="URC58" s="560"/>
      <c r="URD58" s="560"/>
      <c r="URE58" s="561"/>
      <c r="URF58" s="560"/>
      <c r="URG58" s="767"/>
      <c r="URH58" s="767"/>
      <c r="URI58" s="767"/>
      <c r="URJ58" s="767"/>
      <c r="URK58" s="767"/>
      <c r="URL58" s="559"/>
      <c r="URM58" s="559"/>
      <c r="URN58" s="560"/>
      <c r="URO58" s="559"/>
      <c r="URP58" s="559"/>
      <c r="URQ58" s="559"/>
      <c r="URR58" s="560"/>
      <c r="URS58" s="560"/>
      <c r="URT58" s="561"/>
      <c r="URU58" s="560"/>
      <c r="URV58" s="767"/>
      <c r="URW58" s="767"/>
      <c r="URX58" s="767"/>
      <c r="URY58" s="767"/>
      <c r="URZ58" s="767"/>
      <c r="USA58" s="559"/>
      <c r="USB58" s="559"/>
      <c r="USC58" s="560"/>
      <c r="USD58" s="559"/>
      <c r="USE58" s="559"/>
      <c r="USF58" s="559"/>
      <c r="USG58" s="560"/>
      <c r="USH58" s="560"/>
      <c r="USI58" s="561"/>
      <c r="USJ58" s="560"/>
      <c r="USK58" s="767"/>
      <c r="USL58" s="767"/>
      <c r="USM58" s="767"/>
      <c r="USN58" s="767"/>
      <c r="USO58" s="767"/>
      <c r="USP58" s="559"/>
      <c r="USQ58" s="559"/>
      <c r="USR58" s="560"/>
      <c r="USS58" s="559"/>
      <c r="UST58" s="559"/>
      <c r="USU58" s="559"/>
      <c r="USV58" s="560"/>
      <c r="USW58" s="560"/>
      <c r="USX58" s="561"/>
      <c r="USY58" s="560"/>
      <c r="USZ58" s="767"/>
      <c r="UTA58" s="767"/>
      <c r="UTB58" s="767"/>
      <c r="UTC58" s="767"/>
      <c r="UTD58" s="767"/>
      <c r="UTE58" s="559"/>
      <c r="UTF58" s="559"/>
      <c r="UTG58" s="560"/>
      <c r="UTH58" s="559"/>
      <c r="UTI58" s="559"/>
      <c r="UTJ58" s="559"/>
      <c r="UTK58" s="560"/>
      <c r="UTL58" s="560"/>
      <c r="UTM58" s="561"/>
      <c r="UTN58" s="560"/>
      <c r="UTO58" s="767"/>
      <c r="UTP58" s="767"/>
      <c r="UTQ58" s="767"/>
      <c r="UTR58" s="767"/>
      <c r="UTS58" s="767"/>
      <c r="UTT58" s="559"/>
      <c r="UTU58" s="559"/>
      <c r="UTV58" s="560"/>
      <c r="UTW58" s="559"/>
      <c r="UTX58" s="559"/>
      <c r="UTY58" s="559"/>
      <c r="UTZ58" s="560"/>
      <c r="UUA58" s="560"/>
      <c r="UUB58" s="561"/>
      <c r="UUC58" s="560"/>
      <c r="UUD58" s="767"/>
      <c r="UUE58" s="767"/>
      <c r="UUF58" s="767"/>
      <c r="UUG58" s="767"/>
      <c r="UUH58" s="767"/>
      <c r="UUI58" s="559"/>
      <c r="UUJ58" s="559"/>
      <c r="UUK58" s="560"/>
      <c r="UUL58" s="559"/>
      <c r="UUM58" s="559"/>
      <c r="UUN58" s="559"/>
      <c r="UUO58" s="560"/>
      <c r="UUP58" s="560"/>
      <c r="UUQ58" s="561"/>
      <c r="UUR58" s="560"/>
      <c r="UUS58" s="767"/>
      <c r="UUT58" s="767"/>
      <c r="UUU58" s="767"/>
      <c r="UUV58" s="767"/>
      <c r="UUW58" s="767"/>
      <c r="UUX58" s="559"/>
      <c r="UUY58" s="559"/>
      <c r="UUZ58" s="560"/>
      <c r="UVA58" s="559"/>
      <c r="UVB58" s="559"/>
      <c r="UVC58" s="559"/>
      <c r="UVD58" s="560"/>
      <c r="UVE58" s="560"/>
      <c r="UVF58" s="561"/>
      <c r="UVG58" s="560"/>
      <c r="UVH58" s="767"/>
      <c r="UVI58" s="767"/>
      <c r="UVJ58" s="767"/>
      <c r="UVK58" s="767"/>
      <c r="UVL58" s="767"/>
      <c r="UVM58" s="559"/>
      <c r="UVN58" s="559"/>
      <c r="UVO58" s="560"/>
      <c r="UVP58" s="559"/>
      <c r="UVQ58" s="559"/>
      <c r="UVR58" s="559"/>
      <c r="UVS58" s="560"/>
      <c r="UVT58" s="560"/>
      <c r="UVU58" s="561"/>
      <c r="UVV58" s="560"/>
      <c r="UVW58" s="767"/>
      <c r="UVX58" s="767"/>
      <c r="UVY58" s="767"/>
      <c r="UVZ58" s="767"/>
      <c r="UWA58" s="767"/>
      <c r="UWB58" s="559"/>
      <c r="UWC58" s="559"/>
      <c r="UWD58" s="560"/>
      <c r="UWE58" s="559"/>
      <c r="UWF58" s="559"/>
      <c r="UWG58" s="559"/>
      <c r="UWH58" s="560"/>
      <c r="UWI58" s="560"/>
      <c r="UWJ58" s="561"/>
      <c r="UWK58" s="560"/>
      <c r="UWL58" s="767"/>
      <c r="UWM58" s="767"/>
      <c r="UWN58" s="767"/>
      <c r="UWO58" s="767"/>
      <c r="UWP58" s="767"/>
      <c r="UWQ58" s="559"/>
      <c r="UWR58" s="559"/>
      <c r="UWS58" s="560"/>
      <c r="UWT58" s="559"/>
      <c r="UWU58" s="559"/>
      <c r="UWV58" s="559"/>
      <c r="UWW58" s="560"/>
      <c r="UWX58" s="560"/>
      <c r="UWY58" s="561"/>
      <c r="UWZ58" s="560"/>
      <c r="UXA58" s="767"/>
      <c r="UXB58" s="767"/>
      <c r="UXC58" s="767"/>
      <c r="UXD58" s="767"/>
      <c r="UXE58" s="767"/>
      <c r="UXF58" s="559"/>
      <c r="UXG58" s="559"/>
      <c r="UXH58" s="560"/>
      <c r="UXI58" s="559"/>
      <c r="UXJ58" s="559"/>
      <c r="UXK58" s="559"/>
      <c r="UXL58" s="560"/>
      <c r="UXM58" s="560"/>
      <c r="UXN58" s="561"/>
      <c r="UXO58" s="560"/>
      <c r="UXP58" s="767"/>
      <c r="UXQ58" s="767"/>
      <c r="UXR58" s="767"/>
      <c r="UXS58" s="767"/>
      <c r="UXT58" s="767"/>
      <c r="UXU58" s="559"/>
      <c r="UXV58" s="559"/>
      <c r="UXW58" s="560"/>
      <c r="UXX58" s="559"/>
      <c r="UXY58" s="559"/>
      <c r="UXZ58" s="559"/>
      <c r="UYA58" s="560"/>
      <c r="UYB58" s="560"/>
      <c r="UYC58" s="561"/>
      <c r="UYD58" s="560"/>
      <c r="UYE58" s="767"/>
      <c r="UYF58" s="767"/>
      <c r="UYG58" s="767"/>
      <c r="UYH58" s="767"/>
      <c r="UYI58" s="767"/>
      <c r="UYJ58" s="559"/>
      <c r="UYK58" s="559"/>
      <c r="UYL58" s="560"/>
      <c r="UYM58" s="559"/>
      <c r="UYN58" s="559"/>
      <c r="UYO58" s="559"/>
      <c r="UYP58" s="560"/>
      <c r="UYQ58" s="560"/>
      <c r="UYR58" s="561"/>
      <c r="UYS58" s="560"/>
      <c r="UYT58" s="767"/>
      <c r="UYU58" s="767"/>
      <c r="UYV58" s="767"/>
      <c r="UYW58" s="767"/>
      <c r="UYX58" s="767"/>
      <c r="UYY58" s="559"/>
      <c r="UYZ58" s="559"/>
      <c r="UZA58" s="560"/>
      <c r="UZB58" s="559"/>
      <c r="UZC58" s="559"/>
      <c r="UZD58" s="559"/>
      <c r="UZE58" s="560"/>
      <c r="UZF58" s="560"/>
      <c r="UZG58" s="561"/>
      <c r="UZH58" s="560"/>
      <c r="UZI58" s="767"/>
      <c r="UZJ58" s="767"/>
      <c r="UZK58" s="767"/>
      <c r="UZL58" s="767"/>
      <c r="UZM58" s="767"/>
      <c r="UZN58" s="559"/>
      <c r="UZO58" s="559"/>
      <c r="UZP58" s="560"/>
      <c r="UZQ58" s="559"/>
      <c r="UZR58" s="559"/>
      <c r="UZS58" s="559"/>
      <c r="UZT58" s="560"/>
      <c r="UZU58" s="560"/>
      <c r="UZV58" s="561"/>
      <c r="UZW58" s="560"/>
      <c r="UZX58" s="767"/>
      <c r="UZY58" s="767"/>
      <c r="UZZ58" s="767"/>
      <c r="VAA58" s="767"/>
      <c r="VAB58" s="767"/>
      <c r="VAC58" s="559"/>
      <c r="VAD58" s="559"/>
      <c r="VAE58" s="560"/>
      <c r="VAF58" s="559"/>
      <c r="VAG58" s="559"/>
      <c r="VAH58" s="559"/>
      <c r="VAI58" s="560"/>
      <c r="VAJ58" s="560"/>
      <c r="VAK58" s="561"/>
      <c r="VAL58" s="560"/>
      <c r="VAM58" s="767"/>
      <c r="VAN58" s="767"/>
      <c r="VAO58" s="767"/>
      <c r="VAP58" s="767"/>
      <c r="VAQ58" s="767"/>
      <c r="VAR58" s="559"/>
      <c r="VAS58" s="559"/>
      <c r="VAT58" s="560"/>
      <c r="VAU58" s="559"/>
      <c r="VAV58" s="559"/>
      <c r="VAW58" s="559"/>
      <c r="VAX58" s="560"/>
      <c r="VAY58" s="560"/>
      <c r="VAZ58" s="561"/>
      <c r="VBA58" s="560"/>
      <c r="VBB58" s="767"/>
      <c r="VBC58" s="767"/>
      <c r="VBD58" s="767"/>
      <c r="VBE58" s="767"/>
      <c r="VBF58" s="767"/>
      <c r="VBG58" s="559"/>
      <c r="VBH58" s="559"/>
      <c r="VBI58" s="560"/>
      <c r="VBJ58" s="559"/>
      <c r="VBK58" s="559"/>
      <c r="VBL58" s="559"/>
      <c r="VBM58" s="560"/>
      <c r="VBN58" s="560"/>
      <c r="VBO58" s="561"/>
      <c r="VBP58" s="560"/>
      <c r="VBQ58" s="767"/>
      <c r="VBR58" s="767"/>
      <c r="VBS58" s="767"/>
      <c r="VBT58" s="767"/>
      <c r="VBU58" s="767"/>
      <c r="VBV58" s="559"/>
      <c r="VBW58" s="559"/>
      <c r="VBX58" s="560"/>
      <c r="VBY58" s="559"/>
      <c r="VBZ58" s="559"/>
      <c r="VCA58" s="559"/>
      <c r="VCB58" s="560"/>
      <c r="VCC58" s="560"/>
      <c r="VCD58" s="561"/>
      <c r="VCE58" s="560"/>
      <c r="VCF58" s="767"/>
      <c r="VCG58" s="767"/>
      <c r="VCH58" s="767"/>
      <c r="VCI58" s="767"/>
      <c r="VCJ58" s="767"/>
      <c r="VCK58" s="559"/>
      <c r="VCL58" s="559"/>
      <c r="VCM58" s="560"/>
      <c r="VCN58" s="559"/>
      <c r="VCO58" s="559"/>
      <c r="VCP58" s="559"/>
      <c r="VCQ58" s="560"/>
      <c r="VCR58" s="560"/>
      <c r="VCS58" s="561"/>
      <c r="VCT58" s="560"/>
      <c r="VCU58" s="767"/>
      <c r="VCV58" s="767"/>
      <c r="VCW58" s="767"/>
      <c r="VCX58" s="767"/>
      <c r="VCY58" s="767"/>
      <c r="VCZ58" s="559"/>
      <c r="VDA58" s="559"/>
      <c r="VDB58" s="560"/>
      <c r="VDC58" s="559"/>
      <c r="VDD58" s="559"/>
      <c r="VDE58" s="559"/>
      <c r="VDF58" s="560"/>
      <c r="VDG58" s="560"/>
      <c r="VDH58" s="561"/>
      <c r="VDI58" s="560"/>
      <c r="VDJ58" s="767"/>
      <c r="VDK58" s="767"/>
      <c r="VDL58" s="767"/>
      <c r="VDM58" s="767"/>
      <c r="VDN58" s="767"/>
      <c r="VDO58" s="559"/>
      <c r="VDP58" s="559"/>
      <c r="VDQ58" s="560"/>
      <c r="VDR58" s="559"/>
      <c r="VDS58" s="559"/>
      <c r="VDT58" s="559"/>
      <c r="VDU58" s="560"/>
      <c r="VDV58" s="560"/>
      <c r="VDW58" s="561"/>
      <c r="VDX58" s="560"/>
      <c r="VDY58" s="767"/>
      <c r="VDZ58" s="767"/>
      <c r="VEA58" s="767"/>
      <c r="VEB58" s="767"/>
      <c r="VEC58" s="767"/>
      <c r="VED58" s="559"/>
      <c r="VEE58" s="559"/>
      <c r="VEF58" s="560"/>
      <c r="VEG58" s="559"/>
      <c r="VEH58" s="559"/>
      <c r="VEI58" s="559"/>
      <c r="VEJ58" s="560"/>
      <c r="VEK58" s="560"/>
      <c r="VEL58" s="561"/>
      <c r="VEM58" s="560"/>
      <c r="VEN58" s="767"/>
      <c r="VEO58" s="767"/>
      <c r="VEP58" s="767"/>
      <c r="VEQ58" s="767"/>
      <c r="VER58" s="767"/>
      <c r="VES58" s="559"/>
      <c r="VET58" s="559"/>
      <c r="VEU58" s="560"/>
      <c r="VEV58" s="559"/>
      <c r="VEW58" s="559"/>
      <c r="VEX58" s="559"/>
      <c r="VEY58" s="560"/>
      <c r="VEZ58" s="560"/>
      <c r="VFA58" s="561"/>
      <c r="VFB58" s="560"/>
      <c r="VFC58" s="767"/>
      <c r="VFD58" s="767"/>
      <c r="VFE58" s="767"/>
      <c r="VFF58" s="767"/>
      <c r="VFG58" s="767"/>
      <c r="VFH58" s="559"/>
      <c r="VFI58" s="559"/>
      <c r="VFJ58" s="560"/>
      <c r="VFK58" s="559"/>
      <c r="VFL58" s="559"/>
      <c r="VFM58" s="559"/>
      <c r="VFN58" s="560"/>
      <c r="VFO58" s="560"/>
      <c r="VFP58" s="561"/>
      <c r="VFQ58" s="560"/>
      <c r="VFR58" s="767"/>
      <c r="VFS58" s="767"/>
      <c r="VFT58" s="767"/>
      <c r="VFU58" s="767"/>
      <c r="VFV58" s="767"/>
      <c r="VFW58" s="559"/>
      <c r="VFX58" s="559"/>
      <c r="VFY58" s="560"/>
      <c r="VFZ58" s="559"/>
      <c r="VGA58" s="559"/>
      <c r="VGB58" s="559"/>
      <c r="VGC58" s="560"/>
      <c r="VGD58" s="560"/>
      <c r="VGE58" s="561"/>
      <c r="VGF58" s="560"/>
      <c r="VGG58" s="767"/>
      <c r="VGH58" s="767"/>
      <c r="VGI58" s="767"/>
      <c r="VGJ58" s="767"/>
      <c r="VGK58" s="767"/>
      <c r="VGL58" s="559"/>
      <c r="VGM58" s="559"/>
      <c r="VGN58" s="560"/>
      <c r="VGO58" s="559"/>
      <c r="VGP58" s="559"/>
      <c r="VGQ58" s="559"/>
      <c r="VGR58" s="560"/>
      <c r="VGS58" s="560"/>
      <c r="VGT58" s="561"/>
      <c r="VGU58" s="560"/>
      <c r="VGV58" s="767"/>
      <c r="VGW58" s="767"/>
      <c r="VGX58" s="767"/>
      <c r="VGY58" s="767"/>
      <c r="VGZ58" s="767"/>
      <c r="VHA58" s="559"/>
      <c r="VHB58" s="559"/>
      <c r="VHC58" s="560"/>
      <c r="VHD58" s="559"/>
      <c r="VHE58" s="559"/>
      <c r="VHF58" s="559"/>
      <c r="VHG58" s="560"/>
      <c r="VHH58" s="560"/>
      <c r="VHI58" s="561"/>
      <c r="VHJ58" s="560"/>
      <c r="VHK58" s="767"/>
      <c r="VHL58" s="767"/>
      <c r="VHM58" s="767"/>
      <c r="VHN58" s="767"/>
      <c r="VHO58" s="767"/>
      <c r="VHP58" s="559"/>
      <c r="VHQ58" s="559"/>
      <c r="VHR58" s="560"/>
      <c r="VHS58" s="559"/>
      <c r="VHT58" s="559"/>
      <c r="VHU58" s="559"/>
      <c r="VHV58" s="560"/>
      <c r="VHW58" s="560"/>
      <c r="VHX58" s="561"/>
      <c r="VHY58" s="560"/>
      <c r="VHZ58" s="767"/>
      <c r="VIA58" s="767"/>
      <c r="VIB58" s="767"/>
      <c r="VIC58" s="767"/>
      <c r="VID58" s="767"/>
      <c r="VIE58" s="559"/>
      <c r="VIF58" s="559"/>
      <c r="VIG58" s="560"/>
      <c r="VIH58" s="559"/>
      <c r="VII58" s="559"/>
      <c r="VIJ58" s="559"/>
      <c r="VIK58" s="560"/>
      <c r="VIL58" s="560"/>
      <c r="VIM58" s="561"/>
      <c r="VIN58" s="560"/>
      <c r="VIO58" s="767"/>
      <c r="VIP58" s="767"/>
      <c r="VIQ58" s="767"/>
      <c r="VIR58" s="767"/>
      <c r="VIS58" s="767"/>
      <c r="VIT58" s="559"/>
      <c r="VIU58" s="559"/>
      <c r="VIV58" s="560"/>
      <c r="VIW58" s="559"/>
      <c r="VIX58" s="559"/>
      <c r="VIY58" s="559"/>
      <c r="VIZ58" s="560"/>
      <c r="VJA58" s="560"/>
      <c r="VJB58" s="561"/>
      <c r="VJC58" s="560"/>
      <c r="VJD58" s="767"/>
      <c r="VJE58" s="767"/>
      <c r="VJF58" s="767"/>
      <c r="VJG58" s="767"/>
      <c r="VJH58" s="767"/>
      <c r="VJI58" s="559"/>
      <c r="VJJ58" s="559"/>
      <c r="VJK58" s="560"/>
      <c r="VJL58" s="559"/>
      <c r="VJM58" s="559"/>
      <c r="VJN58" s="559"/>
      <c r="VJO58" s="560"/>
      <c r="VJP58" s="560"/>
      <c r="VJQ58" s="561"/>
      <c r="VJR58" s="560"/>
      <c r="VJS58" s="767"/>
      <c r="VJT58" s="767"/>
      <c r="VJU58" s="767"/>
      <c r="VJV58" s="767"/>
      <c r="VJW58" s="767"/>
      <c r="VJX58" s="559"/>
      <c r="VJY58" s="559"/>
      <c r="VJZ58" s="560"/>
      <c r="VKA58" s="559"/>
      <c r="VKB58" s="559"/>
      <c r="VKC58" s="559"/>
      <c r="VKD58" s="560"/>
      <c r="VKE58" s="560"/>
      <c r="VKF58" s="561"/>
      <c r="VKG58" s="560"/>
      <c r="VKH58" s="767"/>
      <c r="VKI58" s="767"/>
      <c r="VKJ58" s="767"/>
      <c r="VKK58" s="767"/>
      <c r="VKL58" s="767"/>
      <c r="VKM58" s="559"/>
      <c r="VKN58" s="559"/>
      <c r="VKO58" s="560"/>
      <c r="VKP58" s="559"/>
      <c r="VKQ58" s="559"/>
      <c r="VKR58" s="559"/>
      <c r="VKS58" s="560"/>
      <c r="VKT58" s="560"/>
      <c r="VKU58" s="561"/>
      <c r="VKV58" s="560"/>
      <c r="VKW58" s="767"/>
      <c r="VKX58" s="767"/>
      <c r="VKY58" s="767"/>
      <c r="VKZ58" s="767"/>
      <c r="VLA58" s="767"/>
      <c r="VLB58" s="559"/>
      <c r="VLC58" s="559"/>
      <c r="VLD58" s="560"/>
      <c r="VLE58" s="559"/>
      <c r="VLF58" s="559"/>
      <c r="VLG58" s="559"/>
      <c r="VLH58" s="560"/>
      <c r="VLI58" s="560"/>
      <c r="VLJ58" s="561"/>
      <c r="VLK58" s="560"/>
      <c r="VLL58" s="767"/>
      <c r="VLM58" s="767"/>
      <c r="VLN58" s="767"/>
      <c r="VLO58" s="767"/>
      <c r="VLP58" s="767"/>
      <c r="VLQ58" s="559"/>
      <c r="VLR58" s="559"/>
      <c r="VLS58" s="560"/>
      <c r="VLT58" s="559"/>
      <c r="VLU58" s="559"/>
      <c r="VLV58" s="559"/>
      <c r="VLW58" s="560"/>
      <c r="VLX58" s="560"/>
      <c r="VLY58" s="561"/>
      <c r="VLZ58" s="560"/>
      <c r="VMA58" s="767"/>
      <c r="VMB58" s="767"/>
      <c r="VMC58" s="767"/>
      <c r="VMD58" s="767"/>
      <c r="VME58" s="767"/>
      <c r="VMF58" s="559"/>
      <c r="VMG58" s="559"/>
      <c r="VMH58" s="560"/>
      <c r="VMI58" s="559"/>
      <c r="VMJ58" s="559"/>
      <c r="VMK58" s="559"/>
      <c r="VML58" s="560"/>
      <c r="VMM58" s="560"/>
      <c r="VMN58" s="561"/>
      <c r="VMO58" s="560"/>
      <c r="VMP58" s="767"/>
      <c r="VMQ58" s="767"/>
      <c r="VMR58" s="767"/>
      <c r="VMS58" s="767"/>
      <c r="VMT58" s="767"/>
      <c r="VMU58" s="559"/>
      <c r="VMV58" s="559"/>
      <c r="VMW58" s="560"/>
      <c r="VMX58" s="559"/>
      <c r="VMY58" s="559"/>
      <c r="VMZ58" s="559"/>
      <c r="VNA58" s="560"/>
      <c r="VNB58" s="560"/>
      <c r="VNC58" s="561"/>
      <c r="VND58" s="560"/>
      <c r="VNE58" s="767"/>
      <c r="VNF58" s="767"/>
      <c r="VNG58" s="767"/>
      <c r="VNH58" s="767"/>
      <c r="VNI58" s="767"/>
      <c r="VNJ58" s="559"/>
      <c r="VNK58" s="559"/>
      <c r="VNL58" s="560"/>
      <c r="VNM58" s="559"/>
      <c r="VNN58" s="559"/>
      <c r="VNO58" s="559"/>
      <c r="VNP58" s="560"/>
      <c r="VNQ58" s="560"/>
      <c r="VNR58" s="561"/>
      <c r="VNS58" s="560"/>
      <c r="VNT58" s="767"/>
      <c r="VNU58" s="767"/>
      <c r="VNV58" s="767"/>
      <c r="VNW58" s="767"/>
      <c r="VNX58" s="767"/>
      <c r="VNY58" s="559"/>
      <c r="VNZ58" s="559"/>
      <c r="VOA58" s="560"/>
      <c r="VOB58" s="559"/>
      <c r="VOC58" s="559"/>
      <c r="VOD58" s="559"/>
      <c r="VOE58" s="560"/>
      <c r="VOF58" s="560"/>
      <c r="VOG58" s="561"/>
      <c r="VOH58" s="560"/>
      <c r="VOI58" s="767"/>
      <c r="VOJ58" s="767"/>
      <c r="VOK58" s="767"/>
      <c r="VOL58" s="767"/>
      <c r="VOM58" s="767"/>
      <c r="VON58" s="559"/>
      <c r="VOO58" s="559"/>
      <c r="VOP58" s="560"/>
      <c r="VOQ58" s="559"/>
      <c r="VOR58" s="559"/>
      <c r="VOS58" s="559"/>
      <c r="VOT58" s="560"/>
      <c r="VOU58" s="560"/>
      <c r="VOV58" s="561"/>
      <c r="VOW58" s="560"/>
      <c r="VOX58" s="767"/>
      <c r="VOY58" s="767"/>
      <c r="VOZ58" s="767"/>
      <c r="VPA58" s="767"/>
      <c r="VPB58" s="767"/>
      <c r="VPC58" s="559"/>
      <c r="VPD58" s="559"/>
      <c r="VPE58" s="560"/>
      <c r="VPF58" s="559"/>
      <c r="VPG58" s="559"/>
      <c r="VPH58" s="559"/>
      <c r="VPI58" s="560"/>
      <c r="VPJ58" s="560"/>
      <c r="VPK58" s="561"/>
      <c r="VPL58" s="560"/>
      <c r="VPM58" s="767"/>
      <c r="VPN58" s="767"/>
      <c r="VPO58" s="767"/>
      <c r="VPP58" s="767"/>
      <c r="VPQ58" s="767"/>
      <c r="VPR58" s="559"/>
      <c r="VPS58" s="559"/>
      <c r="VPT58" s="560"/>
      <c r="VPU58" s="559"/>
      <c r="VPV58" s="559"/>
      <c r="VPW58" s="559"/>
      <c r="VPX58" s="560"/>
      <c r="VPY58" s="560"/>
      <c r="VPZ58" s="561"/>
      <c r="VQA58" s="560"/>
      <c r="VQB58" s="767"/>
      <c r="VQC58" s="767"/>
      <c r="VQD58" s="767"/>
      <c r="VQE58" s="767"/>
      <c r="VQF58" s="767"/>
      <c r="VQG58" s="559"/>
      <c r="VQH58" s="559"/>
      <c r="VQI58" s="560"/>
      <c r="VQJ58" s="559"/>
      <c r="VQK58" s="559"/>
      <c r="VQL58" s="559"/>
      <c r="VQM58" s="560"/>
      <c r="VQN58" s="560"/>
      <c r="VQO58" s="561"/>
      <c r="VQP58" s="560"/>
      <c r="VQQ58" s="767"/>
      <c r="VQR58" s="767"/>
      <c r="VQS58" s="767"/>
      <c r="VQT58" s="767"/>
      <c r="VQU58" s="767"/>
      <c r="VQV58" s="559"/>
      <c r="VQW58" s="559"/>
      <c r="VQX58" s="560"/>
      <c r="VQY58" s="559"/>
      <c r="VQZ58" s="559"/>
      <c r="VRA58" s="559"/>
      <c r="VRB58" s="560"/>
      <c r="VRC58" s="560"/>
      <c r="VRD58" s="561"/>
      <c r="VRE58" s="560"/>
      <c r="VRF58" s="767"/>
      <c r="VRG58" s="767"/>
      <c r="VRH58" s="767"/>
      <c r="VRI58" s="767"/>
      <c r="VRJ58" s="767"/>
      <c r="VRK58" s="559"/>
      <c r="VRL58" s="559"/>
      <c r="VRM58" s="560"/>
      <c r="VRN58" s="559"/>
      <c r="VRO58" s="559"/>
      <c r="VRP58" s="559"/>
      <c r="VRQ58" s="560"/>
      <c r="VRR58" s="560"/>
      <c r="VRS58" s="561"/>
      <c r="VRT58" s="560"/>
      <c r="VRU58" s="767"/>
      <c r="VRV58" s="767"/>
      <c r="VRW58" s="767"/>
      <c r="VRX58" s="767"/>
      <c r="VRY58" s="767"/>
      <c r="VRZ58" s="559"/>
      <c r="VSA58" s="559"/>
      <c r="VSB58" s="560"/>
      <c r="VSC58" s="559"/>
      <c r="VSD58" s="559"/>
      <c r="VSE58" s="559"/>
      <c r="VSF58" s="560"/>
      <c r="VSG58" s="560"/>
      <c r="VSH58" s="561"/>
      <c r="VSI58" s="560"/>
      <c r="VSJ58" s="767"/>
      <c r="VSK58" s="767"/>
      <c r="VSL58" s="767"/>
      <c r="VSM58" s="767"/>
      <c r="VSN58" s="767"/>
      <c r="VSO58" s="559"/>
      <c r="VSP58" s="559"/>
      <c r="VSQ58" s="560"/>
      <c r="VSR58" s="559"/>
      <c r="VSS58" s="559"/>
      <c r="VST58" s="559"/>
      <c r="VSU58" s="560"/>
      <c r="VSV58" s="560"/>
      <c r="VSW58" s="561"/>
      <c r="VSX58" s="560"/>
      <c r="VSY58" s="767"/>
      <c r="VSZ58" s="767"/>
      <c r="VTA58" s="767"/>
      <c r="VTB58" s="767"/>
      <c r="VTC58" s="767"/>
      <c r="VTD58" s="559"/>
      <c r="VTE58" s="559"/>
      <c r="VTF58" s="560"/>
      <c r="VTG58" s="559"/>
      <c r="VTH58" s="559"/>
      <c r="VTI58" s="559"/>
      <c r="VTJ58" s="560"/>
      <c r="VTK58" s="560"/>
      <c r="VTL58" s="561"/>
      <c r="VTM58" s="560"/>
      <c r="VTN58" s="767"/>
      <c r="VTO58" s="767"/>
      <c r="VTP58" s="767"/>
      <c r="VTQ58" s="767"/>
      <c r="VTR58" s="767"/>
      <c r="VTS58" s="559"/>
      <c r="VTT58" s="559"/>
      <c r="VTU58" s="560"/>
      <c r="VTV58" s="559"/>
      <c r="VTW58" s="559"/>
      <c r="VTX58" s="559"/>
      <c r="VTY58" s="560"/>
      <c r="VTZ58" s="560"/>
      <c r="VUA58" s="561"/>
      <c r="VUB58" s="560"/>
      <c r="VUC58" s="767"/>
      <c r="VUD58" s="767"/>
      <c r="VUE58" s="767"/>
      <c r="VUF58" s="767"/>
      <c r="VUG58" s="767"/>
      <c r="VUH58" s="559"/>
      <c r="VUI58" s="559"/>
      <c r="VUJ58" s="560"/>
      <c r="VUK58" s="559"/>
      <c r="VUL58" s="559"/>
      <c r="VUM58" s="559"/>
      <c r="VUN58" s="560"/>
      <c r="VUO58" s="560"/>
      <c r="VUP58" s="561"/>
      <c r="VUQ58" s="560"/>
      <c r="VUR58" s="767"/>
      <c r="VUS58" s="767"/>
      <c r="VUT58" s="767"/>
      <c r="VUU58" s="767"/>
      <c r="VUV58" s="767"/>
      <c r="VUW58" s="559"/>
      <c r="VUX58" s="559"/>
      <c r="VUY58" s="560"/>
      <c r="VUZ58" s="559"/>
      <c r="VVA58" s="559"/>
      <c r="VVB58" s="559"/>
      <c r="VVC58" s="560"/>
      <c r="VVD58" s="560"/>
      <c r="VVE58" s="561"/>
      <c r="VVF58" s="560"/>
      <c r="VVG58" s="767"/>
      <c r="VVH58" s="767"/>
      <c r="VVI58" s="767"/>
      <c r="VVJ58" s="767"/>
      <c r="VVK58" s="767"/>
      <c r="VVL58" s="559"/>
      <c r="VVM58" s="559"/>
      <c r="VVN58" s="560"/>
      <c r="VVO58" s="559"/>
      <c r="VVP58" s="559"/>
      <c r="VVQ58" s="559"/>
      <c r="VVR58" s="560"/>
      <c r="VVS58" s="560"/>
      <c r="VVT58" s="561"/>
      <c r="VVU58" s="560"/>
      <c r="VVV58" s="767"/>
      <c r="VVW58" s="767"/>
      <c r="VVX58" s="767"/>
      <c r="VVY58" s="767"/>
      <c r="VVZ58" s="767"/>
      <c r="VWA58" s="559"/>
      <c r="VWB58" s="559"/>
      <c r="VWC58" s="560"/>
      <c r="VWD58" s="559"/>
      <c r="VWE58" s="559"/>
      <c r="VWF58" s="559"/>
      <c r="VWG58" s="560"/>
      <c r="VWH58" s="560"/>
      <c r="VWI58" s="561"/>
      <c r="VWJ58" s="560"/>
      <c r="VWK58" s="767"/>
      <c r="VWL58" s="767"/>
      <c r="VWM58" s="767"/>
      <c r="VWN58" s="767"/>
      <c r="VWO58" s="767"/>
      <c r="VWP58" s="559"/>
      <c r="VWQ58" s="559"/>
      <c r="VWR58" s="560"/>
      <c r="VWS58" s="559"/>
      <c r="VWT58" s="559"/>
      <c r="VWU58" s="559"/>
      <c r="VWV58" s="560"/>
      <c r="VWW58" s="560"/>
      <c r="VWX58" s="561"/>
      <c r="VWY58" s="560"/>
      <c r="VWZ58" s="767"/>
      <c r="VXA58" s="767"/>
      <c r="VXB58" s="767"/>
      <c r="VXC58" s="767"/>
      <c r="VXD58" s="767"/>
      <c r="VXE58" s="559"/>
      <c r="VXF58" s="559"/>
      <c r="VXG58" s="560"/>
      <c r="VXH58" s="559"/>
      <c r="VXI58" s="559"/>
      <c r="VXJ58" s="559"/>
      <c r="VXK58" s="560"/>
      <c r="VXL58" s="560"/>
      <c r="VXM58" s="561"/>
      <c r="VXN58" s="560"/>
      <c r="VXO58" s="767"/>
      <c r="VXP58" s="767"/>
      <c r="VXQ58" s="767"/>
      <c r="VXR58" s="767"/>
      <c r="VXS58" s="767"/>
      <c r="VXT58" s="559"/>
      <c r="VXU58" s="559"/>
      <c r="VXV58" s="560"/>
      <c r="VXW58" s="559"/>
      <c r="VXX58" s="559"/>
      <c r="VXY58" s="559"/>
      <c r="VXZ58" s="560"/>
      <c r="VYA58" s="560"/>
      <c r="VYB58" s="561"/>
      <c r="VYC58" s="560"/>
      <c r="VYD58" s="767"/>
      <c r="VYE58" s="767"/>
      <c r="VYF58" s="767"/>
      <c r="VYG58" s="767"/>
      <c r="VYH58" s="767"/>
      <c r="VYI58" s="559"/>
      <c r="VYJ58" s="559"/>
      <c r="VYK58" s="560"/>
      <c r="VYL58" s="559"/>
      <c r="VYM58" s="559"/>
      <c r="VYN58" s="559"/>
      <c r="VYO58" s="560"/>
      <c r="VYP58" s="560"/>
      <c r="VYQ58" s="561"/>
      <c r="VYR58" s="560"/>
      <c r="VYS58" s="767"/>
      <c r="VYT58" s="767"/>
      <c r="VYU58" s="767"/>
      <c r="VYV58" s="767"/>
      <c r="VYW58" s="767"/>
      <c r="VYX58" s="559"/>
      <c r="VYY58" s="559"/>
      <c r="VYZ58" s="560"/>
      <c r="VZA58" s="559"/>
      <c r="VZB58" s="559"/>
      <c r="VZC58" s="559"/>
      <c r="VZD58" s="560"/>
      <c r="VZE58" s="560"/>
      <c r="VZF58" s="561"/>
      <c r="VZG58" s="560"/>
      <c r="VZH58" s="767"/>
      <c r="VZI58" s="767"/>
      <c r="VZJ58" s="767"/>
      <c r="VZK58" s="767"/>
      <c r="VZL58" s="767"/>
      <c r="VZM58" s="559"/>
      <c r="VZN58" s="559"/>
      <c r="VZO58" s="560"/>
      <c r="VZP58" s="559"/>
      <c r="VZQ58" s="559"/>
      <c r="VZR58" s="559"/>
      <c r="VZS58" s="560"/>
      <c r="VZT58" s="560"/>
      <c r="VZU58" s="561"/>
      <c r="VZV58" s="560"/>
      <c r="VZW58" s="767"/>
      <c r="VZX58" s="767"/>
      <c r="VZY58" s="767"/>
      <c r="VZZ58" s="767"/>
      <c r="WAA58" s="767"/>
      <c r="WAB58" s="559"/>
      <c r="WAC58" s="559"/>
      <c r="WAD58" s="560"/>
      <c r="WAE58" s="559"/>
      <c r="WAF58" s="559"/>
      <c r="WAG58" s="559"/>
      <c r="WAH58" s="560"/>
      <c r="WAI58" s="560"/>
      <c r="WAJ58" s="561"/>
      <c r="WAK58" s="560"/>
      <c r="WAL58" s="767"/>
      <c r="WAM58" s="767"/>
      <c r="WAN58" s="767"/>
      <c r="WAO58" s="767"/>
      <c r="WAP58" s="767"/>
      <c r="WAQ58" s="559"/>
      <c r="WAR58" s="559"/>
      <c r="WAS58" s="560"/>
      <c r="WAT58" s="559"/>
      <c r="WAU58" s="559"/>
      <c r="WAV58" s="559"/>
      <c r="WAW58" s="560"/>
      <c r="WAX58" s="560"/>
      <c r="WAY58" s="561"/>
      <c r="WAZ58" s="560"/>
      <c r="WBA58" s="767"/>
      <c r="WBB58" s="767"/>
      <c r="WBC58" s="767"/>
      <c r="WBD58" s="767"/>
      <c r="WBE58" s="767"/>
      <c r="WBF58" s="559"/>
      <c r="WBG58" s="559"/>
      <c r="WBH58" s="560"/>
      <c r="WBI58" s="559"/>
      <c r="WBJ58" s="559"/>
      <c r="WBK58" s="559"/>
      <c r="WBL58" s="560"/>
      <c r="WBM58" s="560"/>
      <c r="WBN58" s="561"/>
      <c r="WBO58" s="560"/>
      <c r="WBP58" s="767"/>
      <c r="WBQ58" s="767"/>
      <c r="WBR58" s="767"/>
      <c r="WBS58" s="767"/>
      <c r="WBT58" s="767"/>
      <c r="WBU58" s="559"/>
      <c r="WBV58" s="559"/>
      <c r="WBW58" s="560"/>
      <c r="WBX58" s="559"/>
      <c r="WBY58" s="559"/>
      <c r="WBZ58" s="559"/>
      <c r="WCA58" s="560"/>
      <c r="WCB58" s="560"/>
      <c r="WCC58" s="561"/>
      <c r="WCD58" s="560"/>
      <c r="WCE58" s="767"/>
      <c r="WCF58" s="767"/>
      <c r="WCG58" s="767"/>
      <c r="WCH58" s="767"/>
      <c r="WCI58" s="767"/>
      <c r="WCJ58" s="559"/>
      <c r="WCK58" s="559"/>
      <c r="WCL58" s="560"/>
      <c r="WCM58" s="559"/>
      <c r="WCN58" s="559"/>
      <c r="WCO58" s="559"/>
      <c r="WCP58" s="560"/>
      <c r="WCQ58" s="560"/>
      <c r="WCR58" s="561"/>
      <c r="WCS58" s="560"/>
      <c r="WCT58" s="767"/>
      <c r="WCU58" s="767"/>
      <c r="WCV58" s="767"/>
      <c r="WCW58" s="767"/>
      <c r="WCX58" s="767"/>
      <c r="WCY58" s="559"/>
      <c r="WCZ58" s="559"/>
      <c r="WDA58" s="560"/>
      <c r="WDB58" s="559"/>
      <c r="WDC58" s="559"/>
      <c r="WDD58" s="559"/>
      <c r="WDE58" s="560"/>
      <c r="WDF58" s="560"/>
      <c r="WDG58" s="561"/>
      <c r="WDH58" s="560"/>
      <c r="WDI58" s="767"/>
      <c r="WDJ58" s="767"/>
      <c r="WDK58" s="767"/>
      <c r="WDL58" s="767"/>
      <c r="WDM58" s="767"/>
      <c r="WDN58" s="559"/>
      <c r="WDO58" s="559"/>
      <c r="WDP58" s="560"/>
      <c r="WDQ58" s="559"/>
      <c r="WDR58" s="559"/>
      <c r="WDS58" s="559"/>
      <c r="WDT58" s="560"/>
      <c r="WDU58" s="560"/>
      <c r="WDV58" s="561"/>
      <c r="WDW58" s="560"/>
      <c r="WDX58" s="767"/>
      <c r="WDY58" s="767"/>
      <c r="WDZ58" s="767"/>
      <c r="WEA58" s="767"/>
      <c r="WEB58" s="767"/>
      <c r="WEC58" s="559"/>
      <c r="WED58" s="559"/>
      <c r="WEE58" s="560"/>
      <c r="WEF58" s="559"/>
      <c r="WEG58" s="559"/>
      <c r="WEH58" s="559"/>
      <c r="WEI58" s="560"/>
      <c r="WEJ58" s="560"/>
      <c r="WEK58" s="561"/>
      <c r="WEL58" s="560"/>
      <c r="WEM58" s="767"/>
      <c r="WEN58" s="767"/>
      <c r="WEO58" s="767"/>
      <c r="WEP58" s="767"/>
      <c r="WEQ58" s="767"/>
      <c r="WER58" s="559"/>
      <c r="WES58" s="559"/>
      <c r="WET58" s="560"/>
      <c r="WEU58" s="559"/>
      <c r="WEV58" s="559"/>
      <c r="WEW58" s="559"/>
      <c r="WEX58" s="560"/>
      <c r="WEY58" s="560"/>
      <c r="WEZ58" s="561"/>
      <c r="WFA58" s="560"/>
      <c r="WFB58" s="767"/>
      <c r="WFC58" s="767"/>
      <c r="WFD58" s="767"/>
      <c r="WFE58" s="767"/>
      <c r="WFF58" s="767"/>
      <c r="WFG58" s="559"/>
      <c r="WFH58" s="559"/>
      <c r="WFI58" s="560"/>
      <c r="WFJ58" s="559"/>
      <c r="WFK58" s="559"/>
      <c r="WFL58" s="559"/>
      <c r="WFM58" s="560"/>
      <c r="WFN58" s="560"/>
      <c r="WFO58" s="561"/>
      <c r="WFP58" s="560"/>
      <c r="WFQ58" s="767"/>
      <c r="WFR58" s="767"/>
      <c r="WFS58" s="767"/>
      <c r="WFT58" s="767"/>
      <c r="WFU58" s="767"/>
      <c r="WFV58" s="559"/>
      <c r="WFW58" s="559"/>
      <c r="WFX58" s="560"/>
      <c r="WFY58" s="559"/>
      <c r="WFZ58" s="559"/>
      <c r="WGA58" s="559"/>
      <c r="WGB58" s="560"/>
      <c r="WGC58" s="560"/>
      <c r="WGD58" s="561"/>
      <c r="WGE58" s="560"/>
      <c r="WGF58" s="767"/>
      <c r="WGG58" s="767"/>
      <c r="WGH58" s="767"/>
      <c r="WGI58" s="767"/>
      <c r="WGJ58" s="767"/>
      <c r="WGK58" s="559"/>
      <c r="WGL58" s="559"/>
      <c r="WGM58" s="560"/>
      <c r="WGN58" s="559"/>
      <c r="WGO58" s="559"/>
      <c r="WGP58" s="559"/>
      <c r="WGQ58" s="560"/>
      <c r="WGR58" s="560"/>
      <c r="WGS58" s="561"/>
      <c r="WGT58" s="560"/>
      <c r="WGU58" s="767"/>
      <c r="WGV58" s="767"/>
      <c r="WGW58" s="767"/>
      <c r="WGX58" s="767"/>
      <c r="WGY58" s="767"/>
      <c r="WGZ58" s="559"/>
      <c r="WHA58" s="559"/>
      <c r="WHB58" s="560"/>
      <c r="WHC58" s="559"/>
      <c r="WHD58" s="559"/>
      <c r="WHE58" s="559"/>
      <c r="WHF58" s="560"/>
      <c r="WHG58" s="560"/>
      <c r="WHH58" s="561"/>
      <c r="WHI58" s="560"/>
      <c r="WHJ58" s="767"/>
      <c r="WHK58" s="767"/>
      <c r="WHL58" s="767"/>
      <c r="WHM58" s="767"/>
      <c r="WHN58" s="767"/>
      <c r="WHO58" s="559"/>
      <c r="WHP58" s="559"/>
      <c r="WHQ58" s="560"/>
      <c r="WHR58" s="559"/>
      <c r="WHS58" s="559"/>
      <c r="WHT58" s="559"/>
      <c r="WHU58" s="560"/>
      <c r="WHV58" s="560"/>
      <c r="WHW58" s="561"/>
      <c r="WHX58" s="560"/>
      <c r="WHY58" s="767"/>
      <c r="WHZ58" s="767"/>
      <c r="WIA58" s="767"/>
      <c r="WIB58" s="767"/>
      <c r="WIC58" s="767"/>
      <c r="WID58" s="559"/>
      <c r="WIE58" s="559"/>
      <c r="WIF58" s="560"/>
      <c r="WIG58" s="559"/>
      <c r="WIH58" s="559"/>
      <c r="WII58" s="559"/>
      <c r="WIJ58" s="560"/>
      <c r="WIK58" s="560"/>
      <c r="WIL58" s="561"/>
      <c r="WIM58" s="560"/>
      <c r="WIN58" s="767"/>
      <c r="WIO58" s="767"/>
      <c r="WIP58" s="767"/>
      <c r="WIQ58" s="767"/>
      <c r="WIR58" s="767"/>
      <c r="WIS58" s="559"/>
      <c r="WIT58" s="559"/>
      <c r="WIU58" s="560"/>
      <c r="WIV58" s="559"/>
      <c r="WIW58" s="559"/>
      <c r="WIX58" s="559"/>
      <c r="WIY58" s="560"/>
      <c r="WIZ58" s="560"/>
      <c r="WJA58" s="561"/>
      <c r="WJB58" s="560"/>
      <c r="WJC58" s="767"/>
      <c r="WJD58" s="767"/>
      <c r="WJE58" s="767"/>
      <c r="WJF58" s="767"/>
      <c r="WJG58" s="767"/>
      <c r="WJH58" s="559"/>
      <c r="WJI58" s="559"/>
      <c r="WJJ58" s="560"/>
      <c r="WJK58" s="559"/>
      <c r="WJL58" s="559"/>
      <c r="WJM58" s="559"/>
      <c r="WJN58" s="560"/>
      <c r="WJO58" s="560"/>
      <c r="WJP58" s="561"/>
      <c r="WJQ58" s="560"/>
      <c r="WJR58" s="767"/>
      <c r="WJS58" s="767"/>
      <c r="WJT58" s="767"/>
      <c r="WJU58" s="767"/>
      <c r="WJV58" s="767"/>
      <c r="WJW58" s="559"/>
      <c r="WJX58" s="559"/>
      <c r="WJY58" s="560"/>
      <c r="WJZ58" s="559"/>
      <c r="WKA58" s="559"/>
      <c r="WKB58" s="559"/>
      <c r="WKC58" s="560"/>
      <c r="WKD58" s="560"/>
      <c r="WKE58" s="561"/>
      <c r="WKF58" s="560"/>
      <c r="WKG58" s="767"/>
      <c r="WKH58" s="767"/>
      <c r="WKI58" s="767"/>
      <c r="WKJ58" s="767"/>
      <c r="WKK58" s="767"/>
      <c r="WKL58" s="559"/>
      <c r="WKM58" s="559"/>
      <c r="WKN58" s="560"/>
      <c r="WKO58" s="559"/>
      <c r="WKP58" s="559"/>
      <c r="WKQ58" s="559"/>
      <c r="WKR58" s="560"/>
      <c r="WKS58" s="560"/>
      <c r="WKT58" s="561"/>
      <c r="WKU58" s="560"/>
      <c r="WKV58" s="767"/>
      <c r="WKW58" s="767"/>
      <c r="WKX58" s="767"/>
      <c r="WKY58" s="767"/>
      <c r="WKZ58" s="767"/>
      <c r="WLA58" s="559"/>
      <c r="WLB58" s="559"/>
      <c r="WLC58" s="560"/>
      <c r="WLD58" s="559"/>
      <c r="WLE58" s="559"/>
      <c r="WLF58" s="559"/>
      <c r="WLG58" s="560"/>
      <c r="WLH58" s="560"/>
      <c r="WLI58" s="561"/>
      <c r="WLJ58" s="560"/>
      <c r="WLK58" s="767"/>
      <c r="WLL58" s="767"/>
      <c r="WLM58" s="767"/>
      <c r="WLN58" s="767"/>
      <c r="WLO58" s="767"/>
      <c r="WLP58" s="559"/>
      <c r="WLQ58" s="559"/>
      <c r="WLR58" s="560"/>
      <c r="WLS58" s="559"/>
      <c r="WLT58" s="559"/>
      <c r="WLU58" s="559"/>
      <c r="WLV58" s="560"/>
      <c r="WLW58" s="560"/>
      <c r="WLX58" s="561"/>
      <c r="WLY58" s="560"/>
      <c r="WLZ58" s="767"/>
      <c r="WMA58" s="767"/>
      <c r="WMB58" s="767"/>
      <c r="WMC58" s="767"/>
      <c r="WMD58" s="767"/>
      <c r="WME58" s="559"/>
      <c r="WMF58" s="559"/>
      <c r="WMG58" s="560"/>
      <c r="WMH58" s="559"/>
      <c r="WMI58" s="559"/>
      <c r="WMJ58" s="559"/>
      <c r="WMK58" s="560"/>
      <c r="WML58" s="560"/>
      <c r="WMM58" s="561"/>
      <c r="WMN58" s="560"/>
      <c r="WMO58" s="767"/>
      <c r="WMP58" s="767"/>
      <c r="WMQ58" s="767"/>
      <c r="WMR58" s="767"/>
      <c r="WMS58" s="767"/>
      <c r="WMT58" s="559"/>
      <c r="WMU58" s="559"/>
      <c r="WMV58" s="560"/>
      <c r="WMW58" s="559"/>
      <c r="WMX58" s="559"/>
      <c r="WMY58" s="559"/>
      <c r="WMZ58" s="560"/>
      <c r="WNA58" s="560"/>
      <c r="WNB58" s="561"/>
      <c r="WNC58" s="560"/>
      <c r="WND58" s="767"/>
      <c r="WNE58" s="767"/>
      <c r="WNF58" s="767"/>
      <c r="WNG58" s="767"/>
      <c r="WNH58" s="767"/>
      <c r="WNI58" s="559"/>
      <c r="WNJ58" s="559"/>
      <c r="WNK58" s="560"/>
      <c r="WNL58" s="559"/>
      <c r="WNM58" s="559"/>
      <c r="WNN58" s="559"/>
      <c r="WNO58" s="560"/>
      <c r="WNP58" s="560"/>
      <c r="WNQ58" s="561"/>
      <c r="WNR58" s="560"/>
      <c r="WNS58" s="767"/>
      <c r="WNT58" s="767"/>
      <c r="WNU58" s="767"/>
      <c r="WNV58" s="767"/>
      <c r="WNW58" s="767"/>
      <c r="WNX58" s="559"/>
      <c r="WNY58" s="559"/>
      <c r="WNZ58" s="560"/>
      <c r="WOA58" s="559"/>
      <c r="WOB58" s="559"/>
      <c r="WOC58" s="559"/>
      <c r="WOD58" s="560"/>
      <c r="WOE58" s="560"/>
      <c r="WOF58" s="561"/>
      <c r="WOG58" s="560"/>
      <c r="WOH58" s="767"/>
      <c r="WOI58" s="767"/>
      <c r="WOJ58" s="767"/>
      <c r="WOK58" s="767"/>
      <c r="WOL58" s="767"/>
      <c r="WOM58" s="559"/>
      <c r="WON58" s="559"/>
      <c r="WOO58" s="560"/>
      <c r="WOP58" s="559"/>
      <c r="WOQ58" s="559"/>
      <c r="WOR58" s="559"/>
      <c r="WOS58" s="560"/>
      <c r="WOT58" s="560"/>
      <c r="WOU58" s="561"/>
      <c r="WOV58" s="560"/>
      <c r="WOW58" s="767"/>
      <c r="WOX58" s="767"/>
      <c r="WOY58" s="767"/>
      <c r="WOZ58" s="767"/>
      <c r="WPA58" s="767"/>
      <c r="WPB58" s="559"/>
      <c r="WPC58" s="559"/>
      <c r="WPD58" s="560"/>
      <c r="WPE58" s="559"/>
      <c r="WPF58" s="559"/>
      <c r="WPG58" s="559"/>
      <c r="WPH58" s="560"/>
      <c r="WPI58" s="560"/>
      <c r="WPJ58" s="561"/>
      <c r="WPK58" s="560"/>
      <c r="WPL58" s="767"/>
      <c r="WPM58" s="767"/>
      <c r="WPN58" s="767"/>
      <c r="WPO58" s="767"/>
      <c r="WPP58" s="767"/>
      <c r="WPQ58" s="559"/>
      <c r="WPR58" s="559"/>
      <c r="WPS58" s="560"/>
      <c r="WPT58" s="559"/>
      <c r="WPU58" s="559"/>
      <c r="WPV58" s="559"/>
      <c r="WPW58" s="560"/>
      <c r="WPX58" s="560"/>
      <c r="WPY58" s="561"/>
      <c r="WPZ58" s="560"/>
      <c r="WQA58" s="767"/>
      <c r="WQB58" s="767"/>
      <c r="WQC58" s="767"/>
      <c r="WQD58" s="767"/>
      <c r="WQE58" s="767"/>
      <c r="WQF58" s="559"/>
      <c r="WQG58" s="559"/>
      <c r="WQH58" s="560"/>
      <c r="WQI58" s="559"/>
      <c r="WQJ58" s="559"/>
      <c r="WQK58" s="559"/>
      <c r="WQL58" s="560"/>
      <c r="WQM58" s="560"/>
      <c r="WQN58" s="561"/>
      <c r="WQO58" s="560"/>
      <c r="WQP58" s="767"/>
      <c r="WQQ58" s="767"/>
      <c r="WQR58" s="767"/>
      <c r="WQS58" s="767"/>
      <c r="WQT58" s="767"/>
      <c r="WQU58" s="559"/>
      <c r="WQV58" s="559"/>
      <c r="WQW58" s="560"/>
      <c r="WQX58" s="559"/>
      <c r="WQY58" s="559"/>
      <c r="WQZ58" s="559"/>
      <c r="WRA58" s="560"/>
      <c r="WRB58" s="560"/>
      <c r="WRC58" s="561"/>
      <c r="WRD58" s="560"/>
      <c r="WRE58" s="767"/>
      <c r="WRF58" s="767"/>
      <c r="WRG58" s="767"/>
      <c r="WRH58" s="767"/>
      <c r="WRI58" s="767"/>
      <c r="WRJ58" s="559"/>
      <c r="WRK58" s="559"/>
      <c r="WRL58" s="560"/>
      <c r="WRM58" s="559"/>
      <c r="WRN58" s="559"/>
      <c r="WRO58" s="559"/>
      <c r="WRP58" s="560"/>
      <c r="WRQ58" s="560"/>
      <c r="WRR58" s="561"/>
      <c r="WRS58" s="560"/>
      <c r="WRT58" s="767"/>
      <c r="WRU58" s="767"/>
      <c r="WRV58" s="767"/>
      <c r="WRW58" s="767"/>
      <c r="WRX58" s="767"/>
      <c r="WRY58" s="559"/>
      <c r="WRZ58" s="559"/>
      <c r="WSA58" s="560"/>
      <c r="WSB58" s="559"/>
      <c r="WSC58" s="559"/>
      <c r="WSD58" s="559"/>
      <c r="WSE58" s="560"/>
      <c r="WSF58" s="560"/>
      <c r="WSG58" s="561"/>
      <c r="WSH58" s="560"/>
      <c r="WSI58" s="767"/>
      <c r="WSJ58" s="767"/>
      <c r="WSK58" s="767"/>
      <c r="WSL58" s="767"/>
      <c r="WSM58" s="767"/>
      <c r="WSN58" s="559"/>
      <c r="WSO58" s="559"/>
      <c r="WSP58" s="560"/>
      <c r="WSQ58" s="559"/>
      <c r="WSR58" s="559"/>
      <c r="WSS58" s="559"/>
      <c r="WST58" s="560"/>
      <c r="WSU58" s="560"/>
      <c r="WSV58" s="561"/>
      <c r="WSW58" s="560"/>
      <c r="WSX58" s="767"/>
      <c r="WSY58" s="767"/>
      <c r="WSZ58" s="767"/>
      <c r="WTA58" s="767"/>
      <c r="WTB58" s="767"/>
      <c r="WTC58" s="559"/>
      <c r="WTD58" s="559"/>
      <c r="WTE58" s="560"/>
      <c r="WTF58" s="559"/>
      <c r="WTG58" s="559"/>
      <c r="WTH58" s="559"/>
      <c r="WTI58" s="560"/>
      <c r="WTJ58" s="560"/>
      <c r="WTK58" s="561"/>
      <c r="WTL58" s="560"/>
      <c r="WTM58" s="767"/>
      <c r="WTN58" s="767"/>
      <c r="WTO58" s="767"/>
      <c r="WTP58" s="767"/>
      <c r="WTQ58" s="767"/>
      <c r="WTR58" s="559"/>
      <c r="WTS58" s="559"/>
      <c r="WTT58" s="560"/>
      <c r="WTU58" s="559"/>
      <c r="WTV58" s="559"/>
      <c r="WTW58" s="559"/>
      <c r="WTX58" s="560"/>
      <c r="WTY58" s="560"/>
      <c r="WTZ58" s="561"/>
      <c r="WUA58" s="560"/>
      <c r="WUB58" s="767"/>
      <c r="WUC58" s="767"/>
      <c r="WUD58" s="767"/>
      <c r="WUE58" s="767"/>
      <c r="WUF58" s="767"/>
      <c r="WUG58" s="559"/>
      <c r="WUH58" s="559"/>
      <c r="WUI58" s="560"/>
      <c r="WUJ58" s="559"/>
      <c r="WUK58" s="559"/>
      <c r="WUL58" s="559"/>
      <c r="WUM58" s="560"/>
      <c r="WUN58" s="560"/>
      <c r="WUO58" s="561"/>
      <c r="WUP58" s="560"/>
      <c r="WUQ58" s="767"/>
      <c r="WUR58" s="767"/>
      <c r="WUS58" s="767"/>
      <c r="WUT58" s="767"/>
      <c r="WUU58" s="767"/>
      <c r="WUV58" s="559"/>
      <c r="WUW58" s="559"/>
      <c r="WUX58" s="560"/>
      <c r="WUY58" s="559"/>
      <c r="WUZ58" s="559"/>
      <c r="WVA58" s="559"/>
      <c r="WVB58" s="560"/>
      <c r="WVC58" s="560"/>
      <c r="WVD58" s="561"/>
      <c r="WVE58" s="560"/>
      <c r="WVF58" s="767"/>
      <c r="WVG58" s="767"/>
      <c r="WVH58" s="767"/>
      <c r="WVI58" s="767"/>
      <c r="WVJ58" s="767"/>
      <c r="WVK58" s="559"/>
      <c r="WVL58" s="559"/>
      <c r="WVM58" s="560"/>
      <c r="WVN58" s="559"/>
      <c r="WVO58" s="559"/>
      <c r="WVP58" s="559"/>
      <c r="WVQ58" s="560"/>
      <c r="WVR58" s="560"/>
      <c r="WVS58" s="561"/>
      <c r="WVT58" s="560"/>
      <c r="WVU58" s="767"/>
      <c r="WVV58" s="767"/>
      <c r="WVW58" s="767"/>
      <c r="WVX58" s="767"/>
      <c r="WVY58" s="767"/>
      <c r="WVZ58" s="559"/>
      <c r="WWA58" s="559"/>
      <c r="WWB58" s="560"/>
      <c r="WWC58" s="559"/>
      <c r="WWD58" s="559"/>
      <c r="WWE58" s="559"/>
      <c r="WWF58" s="560"/>
      <c r="WWG58" s="560"/>
      <c r="WWH58" s="561"/>
      <c r="WWI58" s="560"/>
      <c r="WWJ58" s="767"/>
      <c r="WWK58" s="767"/>
      <c r="WWL58" s="767"/>
      <c r="WWM58" s="767"/>
      <c r="WWN58" s="767"/>
      <c r="WWO58" s="559"/>
      <c r="WWP58" s="559"/>
      <c r="WWQ58" s="560"/>
      <c r="WWR58" s="559"/>
      <c r="WWS58" s="559"/>
      <c r="WWT58" s="559"/>
      <c r="WWU58" s="560"/>
      <c r="WWV58" s="560"/>
      <c r="WWW58" s="561"/>
      <c r="WWX58" s="560"/>
      <c r="WWY58" s="767"/>
      <c r="WWZ58" s="767"/>
      <c r="WXA58" s="767"/>
      <c r="WXB58" s="767"/>
      <c r="WXC58" s="767"/>
      <c r="WXD58" s="559"/>
      <c r="WXE58" s="559"/>
      <c r="WXF58" s="560"/>
      <c r="WXG58" s="559"/>
      <c r="WXH58" s="559"/>
      <c r="WXI58" s="559"/>
      <c r="WXJ58" s="560"/>
      <c r="WXK58" s="560"/>
      <c r="WXL58" s="561"/>
      <c r="WXM58" s="560"/>
      <c r="WXN58" s="767"/>
      <c r="WXO58" s="767"/>
      <c r="WXP58" s="767"/>
      <c r="WXQ58" s="767"/>
      <c r="WXR58" s="767"/>
      <c r="WXS58" s="559"/>
      <c r="WXT58" s="559"/>
      <c r="WXU58" s="560"/>
      <c r="WXV58" s="559"/>
      <c r="WXW58" s="559"/>
      <c r="WXX58" s="559"/>
      <c r="WXY58" s="560"/>
      <c r="WXZ58" s="560"/>
      <c r="WYA58" s="561"/>
      <c r="WYB58" s="560"/>
      <c r="WYC58" s="767"/>
      <c r="WYD58" s="767"/>
      <c r="WYE58" s="767"/>
      <c r="WYF58" s="767"/>
      <c r="WYG58" s="767"/>
      <c r="WYH58" s="559"/>
      <c r="WYI58" s="559"/>
      <c r="WYJ58" s="560"/>
      <c r="WYK58" s="559"/>
      <c r="WYL58" s="559"/>
      <c r="WYM58" s="559"/>
      <c r="WYN58" s="560"/>
      <c r="WYO58" s="560"/>
      <c r="WYP58" s="561"/>
      <c r="WYQ58" s="560"/>
      <c r="WYR58" s="767"/>
      <c r="WYS58" s="767"/>
      <c r="WYT58" s="767"/>
      <c r="WYU58" s="767"/>
      <c r="WYV58" s="767"/>
      <c r="WYW58" s="559"/>
      <c r="WYX58" s="559"/>
      <c r="WYY58" s="560"/>
      <c r="WYZ58" s="559"/>
      <c r="WZA58" s="559"/>
      <c r="WZB58" s="559"/>
      <c r="WZC58" s="560"/>
      <c r="WZD58" s="560"/>
      <c r="WZE58" s="561"/>
      <c r="WZF58" s="560"/>
      <c r="WZG58" s="767"/>
      <c r="WZH58" s="767"/>
      <c r="WZI58" s="767"/>
      <c r="WZJ58" s="767"/>
      <c r="WZK58" s="767"/>
      <c r="WZL58" s="559"/>
      <c r="WZM58" s="559"/>
      <c r="WZN58" s="560"/>
      <c r="WZO58" s="559"/>
      <c r="WZP58" s="559"/>
      <c r="WZQ58" s="559"/>
      <c r="WZR58" s="560"/>
      <c r="WZS58" s="560"/>
      <c r="WZT58" s="561"/>
      <c r="WZU58" s="560"/>
      <c r="WZV58" s="767"/>
      <c r="WZW58" s="767"/>
      <c r="WZX58" s="767"/>
      <c r="WZY58" s="767"/>
      <c r="WZZ58" s="767"/>
      <c r="XAA58" s="559"/>
      <c r="XAB58" s="559"/>
      <c r="XAC58" s="560"/>
      <c r="XAD58" s="559"/>
      <c r="XAE58" s="559"/>
      <c r="XAF58" s="559"/>
      <c r="XAG58" s="560"/>
      <c r="XAH58" s="560"/>
      <c r="XAI58" s="561"/>
      <c r="XAJ58" s="560"/>
      <c r="XAK58" s="767"/>
      <c r="XAL58" s="767"/>
      <c r="XAM58" s="767"/>
      <c r="XAN58" s="767"/>
      <c r="XAO58" s="767"/>
      <c r="XAP58" s="559"/>
      <c r="XAQ58" s="559"/>
      <c r="XAR58" s="560"/>
      <c r="XAS58" s="559"/>
      <c r="XAT58" s="559"/>
      <c r="XAU58" s="559"/>
      <c r="XAV58" s="560"/>
      <c r="XAW58" s="560"/>
      <c r="XAX58" s="561"/>
      <c r="XAY58" s="560"/>
      <c r="XAZ58" s="767"/>
      <c r="XBA58" s="767"/>
      <c r="XBB58" s="767"/>
      <c r="XBC58" s="767"/>
      <c r="XBD58" s="767"/>
      <c r="XBE58" s="559"/>
      <c r="XBF58" s="559"/>
      <c r="XBG58" s="560"/>
      <c r="XBH58" s="559"/>
      <c r="XBI58" s="559"/>
      <c r="XBJ58" s="559"/>
      <c r="XBK58" s="560"/>
      <c r="XBL58" s="560"/>
      <c r="XBM58" s="561"/>
      <c r="XBN58" s="560"/>
      <c r="XBO58" s="767"/>
      <c r="XBP58" s="767"/>
      <c r="XBQ58" s="767"/>
      <c r="XBR58" s="767"/>
      <c r="XBS58" s="767"/>
      <c r="XBT58" s="559"/>
      <c r="XBU58" s="559"/>
      <c r="XBV58" s="560"/>
      <c r="XBW58" s="559"/>
      <c r="XBX58" s="559"/>
      <c r="XBY58" s="559"/>
      <c r="XBZ58" s="560"/>
      <c r="XCA58" s="560"/>
      <c r="XCB58" s="561"/>
      <c r="XCC58" s="560"/>
      <c r="XCD58" s="767"/>
      <c r="XCE58" s="767"/>
      <c r="XCF58" s="767"/>
      <c r="XCG58" s="767"/>
      <c r="XCH58" s="767"/>
      <c r="XCI58" s="559"/>
      <c r="XCJ58" s="559"/>
      <c r="XCK58" s="560"/>
      <c r="XCL58" s="559"/>
      <c r="XCM58" s="559"/>
      <c r="XCN58" s="559"/>
      <c r="XCO58" s="560"/>
      <c r="XCP58" s="560"/>
      <c r="XCQ58" s="561"/>
      <c r="XCR58" s="560"/>
      <c r="XCS58" s="767"/>
      <c r="XCT58" s="767"/>
      <c r="XCU58" s="767"/>
      <c r="XCV58" s="767"/>
      <c r="XCW58" s="767"/>
      <c r="XCX58" s="559"/>
      <c r="XCY58" s="559"/>
      <c r="XCZ58" s="560"/>
      <c r="XDA58" s="559"/>
      <c r="XDB58" s="559"/>
      <c r="XDC58" s="559"/>
      <c r="XDD58" s="560"/>
      <c r="XDE58" s="560"/>
      <c r="XDF58" s="561"/>
      <c r="XDG58" s="560"/>
      <c r="XDH58" s="767"/>
      <c r="XDI58" s="767"/>
      <c r="XDJ58" s="767"/>
      <c r="XDK58" s="767"/>
      <c r="XDL58" s="767"/>
      <c r="XDM58" s="559"/>
      <c r="XDN58" s="559"/>
      <c r="XDO58" s="560"/>
      <c r="XDP58" s="559"/>
      <c r="XDQ58" s="559"/>
      <c r="XDR58" s="559"/>
      <c r="XDS58" s="560"/>
      <c r="XDT58" s="560"/>
      <c r="XDU58" s="561"/>
      <c r="XDV58" s="560"/>
      <c r="XDW58" s="767"/>
      <c r="XDX58" s="767"/>
      <c r="XDY58" s="767"/>
      <c r="XDZ58" s="767"/>
      <c r="XEA58" s="767"/>
      <c r="XEB58" s="559"/>
      <c r="XEC58" s="559"/>
      <c r="XED58" s="560"/>
      <c r="XEE58" s="559"/>
      <c r="XEF58" s="559"/>
      <c r="XEG58" s="559"/>
      <c r="XEH58" s="560"/>
      <c r="XEI58" s="560"/>
      <c r="XEJ58" s="561"/>
      <c r="XEK58" s="560"/>
      <c r="XEL58" s="767"/>
      <c r="XEM58" s="767"/>
      <c r="XEN58" s="767"/>
      <c r="XEO58" s="767"/>
      <c r="XEP58" s="767"/>
      <c r="XEQ58" s="559"/>
      <c r="XER58" s="559"/>
      <c r="XES58" s="560"/>
      <c r="XET58" s="559"/>
      <c r="XEU58" s="559"/>
      <c r="XEV58" s="559"/>
      <c r="XEW58" s="560"/>
      <c r="XEX58" s="560"/>
      <c r="XEY58" s="561"/>
      <c r="XEZ58" s="560"/>
      <c r="XFA58" s="767"/>
      <c r="XFB58" s="767"/>
      <c r="XFC58" s="767"/>
      <c r="XFD58" s="767"/>
    </row>
    <row r="59" spans="1:16384" s="52" customFormat="1" ht="48.75" customHeight="1">
      <c r="A59" s="248" t="s">
        <v>305</v>
      </c>
      <c r="B59" s="249" t="s">
        <v>306</v>
      </c>
      <c r="C59" s="249" t="s">
        <v>307</v>
      </c>
      <c r="D59" s="250" t="s">
        <v>41</v>
      </c>
      <c r="E59" s="251" t="s">
        <v>2</v>
      </c>
      <c r="F59" s="252" t="s">
        <v>3</v>
      </c>
      <c r="G59" s="252" t="s">
        <v>190</v>
      </c>
      <c r="H59" s="252" t="s">
        <v>308</v>
      </c>
      <c r="I59" s="526" t="s">
        <v>309</v>
      </c>
      <c r="J59" s="526" t="s">
        <v>310</v>
      </c>
      <c r="K59" s="254" t="s">
        <v>311</v>
      </c>
      <c r="L59" s="768" t="s">
        <v>313</v>
      </c>
      <c r="M59" s="768"/>
      <c r="N59" s="255" t="s">
        <v>312</v>
      </c>
      <c r="O59" s="256" t="s">
        <v>315</v>
      </c>
    </row>
    <row r="60" spans="1:16384" ht="41.25" customHeight="1">
      <c r="A60" s="775" t="str">
        <f>'Financial Plan 1397'!A61:J61</f>
        <v>و: بخش تهیه و تدارکات</v>
      </c>
      <c r="B60" s="775"/>
      <c r="C60" s="775"/>
      <c r="D60" s="775"/>
      <c r="E60" s="266"/>
      <c r="F60" s="267"/>
      <c r="G60" s="267" t="s">
        <v>71</v>
      </c>
      <c r="H60" s="267"/>
      <c r="I60" s="268"/>
      <c r="J60" s="268"/>
      <c r="K60" s="268"/>
      <c r="L60" s="278" t="s">
        <v>255</v>
      </c>
      <c r="M60" s="258" t="s">
        <v>15</v>
      </c>
      <c r="N60" s="279"/>
      <c r="O60" s="258"/>
    </row>
    <row r="61" spans="1:16384" s="144" customFormat="1" ht="21.95" customHeight="1">
      <c r="A61" s="786" t="s">
        <v>321</v>
      </c>
      <c r="B61" s="786" t="s">
        <v>318</v>
      </c>
      <c r="C61" s="786" t="s">
        <v>324</v>
      </c>
      <c r="D61" s="555" t="str">
        <f>'Financial Plan 1397'!B63</f>
        <v>بخش آگاهی عامه</v>
      </c>
      <c r="E61" s="556" t="str">
        <f>'Financial Plan 1397'!C63</f>
        <v>تکت تبلیغاتی</v>
      </c>
      <c r="F61" s="556">
        <f>'Financial Plan 1397'!D63</f>
        <v>200</v>
      </c>
      <c r="G61" s="270">
        <f>'Financial Plan 1397'!F63</f>
        <v>1000</v>
      </c>
      <c r="H61" s="271">
        <f>'Financial Plan 1397'!H63</f>
        <v>200000</v>
      </c>
      <c r="I61" s="294">
        <v>43191</v>
      </c>
      <c r="J61" s="294">
        <v>43456</v>
      </c>
      <c r="K61" s="297" t="s">
        <v>325</v>
      </c>
      <c r="L61" s="298"/>
      <c r="M61" s="295"/>
      <c r="N61" s="296"/>
      <c r="O61" s="293"/>
    </row>
    <row r="62" spans="1:16384" s="144" customFormat="1" ht="32.25" customHeight="1">
      <c r="A62" s="787"/>
      <c r="B62" s="787"/>
      <c r="C62" s="787"/>
      <c r="D62" s="555" t="str">
        <f>'Financial Plan 1397'!B64</f>
        <v>سیم  خاردار حلقه ای  (قطر حلقه 70 سانتی متر)</v>
      </c>
      <c r="E62" s="556" t="str">
        <f>'Financial Plan 1397'!C64</f>
        <v>بندل</v>
      </c>
      <c r="F62" s="556">
        <f>'Financial Plan 1397'!D64</f>
        <v>30</v>
      </c>
      <c r="G62" s="270">
        <f>'Financial Plan 1397'!F64</f>
        <v>500</v>
      </c>
      <c r="H62" s="271">
        <f>'Financial Plan 1397'!H64</f>
        <v>15000</v>
      </c>
      <c r="I62" s="294">
        <v>43191</v>
      </c>
      <c r="J62" s="294">
        <v>43456</v>
      </c>
      <c r="K62" s="297" t="s">
        <v>325</v>
      </c>
      <c r="L62" s="298"/>
      <c r="M62" s="295"/>
      <c r="N62" s="296"/>
      <c r="O62" s="293"/>
    </row>
    <row r="63" spans="1:16384" s="144" customFormat="1" ht="21.95" customHeight="1">
      <c r="A63" s="787"/>
      <c r="B63" s="787"/>
      <c r="C63" s="787"/>
      <c r="D63" s="555" t="str">
        <f>'Financial Plan 1397'!B65</f>
        <v xml:space="preserve">تیل پطرول </v>
      </c>
      <c r="E63" s="556" t="str">
        <f>'Financial Plan 1397'!C65</f>
        <v>لیتر</v>
      </c>
      <c r="F63" s="556">
        <f>'Financial Plan 1397'!D65</f>
        <v>1000</v>
      </c>
      <c r="G63" s="270">
        <f>'Financial Plan 1397'!F65</f>
        <v>60</v>
      </c>
      <c r="H63" s="271">
        <f>'Financial Plan 1397'!H65</f>
        <v>60000</v>
      </c>
      <c r="I63" s="294">
        <v>43191</v>
      </c>
      <c r="J63" s="294">
        <v>43456</v>
      </c>
      <c r="K63" s="297" t="s">
        <v>325</v>
      </c>
      <c r="L63" s="298"/>
      <c r="M63" s="295"/>
      <c r="N63" s="296"/>
      <c r="O63" s="293"/>
    </row>
    <row r="64" spans="1:16384" s="144" customFormat="1" ht="21.95" customHeight="1">
      <c r="A64" s="787"/>
      <c r="B64" s="787"/>
      <c r="C64" s="787"/>
      <c r="D64" s="555" t="str">
        <f>'Financial Plan 1397'!B66</f>
        <v>تیل دیزل برای جنراتور</v>
      </c>
      <c r="E64" s="556" t="str">
        <f>'Financial Plan 1397'!C66</f>
        <v>لیتر</v>
      </c>
      <c r="F64" s="556">
        <f>'Financial Plan 1397'!D66</f>
        <v>10000</v>
      </c>
      <c r="G64" s="270">
        <f>'Financial Plan 1397'!F66</f>
        <v>60</v>
      </c>
      <c r="H64" s="271">
        <f>'Financial Plan 1397'!H66</f>
        <v>600000</v>
      </c>
      <c r="I64" s="294">
        <v>43191</v>
      </c>
      <c r="J64" s="294">
        <v>43456</v>
      </c>
      <c r="K64" s="297" t="s">
        <v>325</v>
      </c>
      <c r="L64" s="298"/>
      <c r="M64" s="295"/>
      <c r="N64" s="296"/>
      <c r="O64" s="293"/>
    </row>
    <row r="65" spans="1:15" s="144" customFormat="1" ht="21.95" customHeight="1">
      <c r="A65" s="787"/>
      <c r="B65" s="787"/>
      <c r="C65" s="787"/>
      <c r="D65" s="555" t="str">
        <f>'Financial Plan 1397'!B67</f>
        <v>کود کیمیاوی سیاه و سفید</v>
      </c>
      <c r="E65" s="556" t="str">
        <f>'Financial Plan 1397'!C67</f>
        <v>بوجی</v>
      </c>
      <c r="F65" s="556">
        <f>'Financial Plan 1397'!D67</f>
        <v>30</v>
      </c>
      <c r="G65" s="270">
        <f>'Financial Plan 1397'!F67</f>
        <v>2000</v>
      </c>
      <c r="H65" s="271">
        <f>'Financial Plan 1397'!H67</f>
        <v>60000</v>
      </c>
      <c r="I65" s="294">
        <v>43191</v>
      </c>
      <c r="J65" s="294">
        <v>43456</v>
      </c>
      <c r="K65" s="297" t="s">
        <v>325</v>
      </c>
      <c r="L65" s="298"/>
      <c r="M65" s="295"/>
      <c r="N65" s="296"/>
      <c r="O65" s="293"/>
    </row>
    <row r="66" spans="1:15" s="144" customFormat="1" ht="21.95" customHeight="1">
      <c r="A66" s="787"/>
      <c r="B66" s="787"/>
      <c r="C66" s="787"/>
      <c r="D66" s="555" t="str">
        <f>'Financial Plan 1397'!B68</f>
        <v>قیچی شاخه بری ، اره و  قیچی کلان</v>
      </c>
      <c r="E66" s="556" t="str">
        <f>'Financial Plan 1397'!C68</f>
        <v>کیت</v>
      </c>
      <c r="F66" s="556">
        <f>'Financial Plan 1397'!D68</f>
        <v>5</v>
      </c>
      <c r="G66" s="270">
        <f>'Financial Plan 1397'!F68</f>
        <v>12000</v>
      </c>
      <c r="H66" s="271">
        <f>'Financial Plan 1397'!H68</f>
        <v>60000</v>
      </c>
      <c r="I66" s="294">
        <v>43191</v>
      </c>
      <c r="J66" s="294">
        <v>43456</v>
      </c>
      <c r="K66" s="297" t="s">
        <v>325</v>
      </c>
      <c r="L66" s="298"/>
      <c r="M66" s="295"/>
      <c r="N66" s="296"/>
      <c r="O66" s="293"/>
    </row>
    <row r="67" spans="1:15" s="144" customFormat="1" ht="21.95" customHeight="1">
      <c r="A67" s="787"/>
      <c r="B67" s="787"/>
      <c r="C67" s="787"/>
      <c r="D67" s="555" t="str">
        <f>'Financial Plan 1397'!B69</f>
        <v>چوکی ، میز، الماری، فرش و غیره</v>
      </c>
      <c r="E67" s="556" t="str">
        <f>'Financial Plan 1397'!C69</f>
        <v>سیت</v>
      </c>
      <c r="F67" s="556">
        <f>'Financial Plan 1397'!D69</f>
        <v>6</v>
      </c>
      <c r="G67" s="270">
        <f>'Financial Plan 1397'!F69</f>
        <v>20000</v>
      </c>
      <c r="H67" s="271">
        <f>'Financial Plan 1397'!H69</f>
        <v>120000</v>
      </c>
      <c r="I67" s="294">
        <v>43191</v>
      </c>
      <c r="J67" s="294">
        <v>43456</v>
      </c>
      <c r="K67" s="297" t="s">
        <v>325</v>
      </c>
      <c r="L67" s="298"/>
      <c r="M67" s="295"/>
      <c r="N67" s="296"/>
      <c r="O67" s="293"/>
    </row>
    <row r="68" spans="1:15" s="144" customFormat="1" ht="21.95" customHeight="1">
      <c r="A68" s="787"/>
      <c r="B68" s="787"/>
      <c r="C68" s="787"/>
      <c r="D68" s="555" t="str">
        <f>'Financial Plan 1397'!B70</f>
        <v>خریداری خریطه های پلاستیک سیاه دو کیلو برای تولید نهال</v>
      </c>
      <c r="E68" s="556" t="str">
        <f>'Financial Plan 1397'!C70</f>
        <v>کیلو</v>
      </c>
      <c r="F68" s="556">
        <f>'Financial Plan 1397'!D70</f>
        <v>100</v>
      </c>
      <c r="G68" s="270">
        <f>'Financial Plan 1397'!F70</f>
        <v>250</v>
      </c>
      <c r="H68" s="271">
        <f>'Financial Plan 1397'!H70</f>
        <v>25000</v>
      </c>
      <c r="I68" s="294">
        <v>43191</v>
      </c>
      <c r="J68" s="294">
        <v>43456</v>
      </c>
      <c r="K68" s="297" t="s">
        <v>325</v>
      </c>
      <c r="L68" s="298"/>
      <c r="M68" s="295"/>
      <c r="N68" s="296"/>
      <c r="O68" s="293"/>
    </row>
    <row r="69" spans="1:15" s="144" customFormat="1" ht="30.75" customHeight="1">
      <c r="A69" s="787"/>
      <c r="B69" s="787"/>
      <c r="C69" s="787"/>
      <c r="D69" s="555" t="str">
        <f>'Financial Plan 1397'!B71</f>
        <v>خریداری وسایل ترمیم شبکه آبیاری ( پیپ، شیر دهن ، جاین و غیره</v>
      </c>
      <c r="E69" s="556" t="str">
        <f>'Financial Plan 1397'!C71</f>
        <v>کیت</v>
      </c>
      <c r="F69" s="556">
        <f>'Financial Plan 1397'!D71</f>
        <v>8</v>
      </c>
      <c r="G69" s="270">
        <f>'Financial Plan 1397'!F71</f>
        <v>49000</v>
      </c>
      <c r="H69" s="271">
        <f>'Financial Plan 1397'!H71</f>
        <v>392000</v>
      </c>
      <c r="I69" s="294">
        <v>43191</v>
      </c>
      <c r="J69" s="294">
        <v>43456</v>
      </c>
      <c r="K69" s="297" t="s">
        <v>325</v>
      </c>
      <c r="L69" s="298"/>
      <c r="M69" s="295"/>
      <c r="N69" s="296"/>
      <c r="O69" s="293"/>
    </row>
    <row r="70" spans="1:15" s="144" customFormat="1" ht="21.95" customHeight="1">
      <c r="A70" s="787"/>
      <c r="B70" s="787"/>
      <c r="C70" s="787"/>
      <c r="D70" s="555" t="str">
        <f>'Financial Plan 1397'!B72</f>
        <v>تهیه و خریداری وسایل بسته بندی نهال (بوجی ، پلاستیک و تار)</v>
      </c>
      <c r="E70" s="556" t="str">
        <f>'Financial Plan 1397'!C72</f>
        <v>سر جمع</v>
      </c>
      <c r="F70" s="556">
        <f>'Financial Plan 1397'!D72</f>
        <v>1</v>
      </c>
      <c r="G70" s="270">
        <f>'Financial Plan 1397'!F72</f>
        <v>200000</v>
      </c>
      <c r="H70" s="271">
        <f>'Financial Plan 1397'!H72</f>
        <v>200000</v>
      </c>
      <c r="I70" s="294">
        <v>43191</v>
      </c>
      <c r="J70" s="294">
        <v>43456</v>
      </c>
      <c r="K70" s="297" t="s">
        <v>325</v>
      </c>
      <c r="L70" s="298"/>
      <c r="M70" s="295"/>
      <c r="N70" s="296"/>
      <c r="O70" s="293"/>
    </row>
    <row r="71" spans="1:15" s="144" customFormat="1" ht="34.5" customHeight="1">
      <c r="A71" s="787"/>
      <c r="B71" s="787"/>
      <c r="C71" s="787"/>
      <c r="D71" s="555" t="str">
        <f>'Financial Plan 1397'!B73</f>
        <v>ادویه ضد امراض و آفات</v>
      </c>
      <c r="E71" s="556" t="str">
        <f>'Financial Plan 1397'!C73</f>
        <v>لیتر</v>
      </c>
      <c r="F71" s="556">
        <f>'Financial Plan 1397'!D73</f>
        <v>50</v>
      </c>
      <c r="G71" s="270">
        <f>'Financial Plan 1397'!F73</f>
        <v>2500</v>
      </c>
      <c r="H71" s="271">
        <f>'Financial Plan 1397'!H73</f>
        <v>125000</v>
      </c>
      <c r="I71" s="294">
        <v>43191</v>
      </c>
      <c r="J71" s="294">
        <v>43456</v>
      </c>
      <c r="K71" s="297" t="s">
        <v>325</v>
      </c>
      <c r="L71" s="298"/>
      <c r="M71" s="295"/>
      <c r="N71" s="296"/>
      <c r="O71" s="293"/>
    </row>
    <row r="72" spans="1:15" s="144" customFormat="1" ht="34.5" customHeight="1">
      <c r="A72" s="788"/>
      <c r="B72" s="788"/>
      <c r="C72" s="788"/>
      <c r="D72" s="555" t="str">
        <f>'Financial Plan 1397'!B74</f>
        <v>مصارف متفرقه</v>
      </c>
      <c r="E72" s="556" t="str">
        <f>'Financial Plan 1397'!C74</f>
        <v>متفرقه</v>
      </c>
      <c r="F72" s="556">
        <f>'Financial Plan 1397'!D74</f>
        <v>1</v>
      </c>
      <c r="G72" s="270">
        <f>'Financial Plan 1397'!F74</f>
        <v>1695022</v>
      </c>
      <c r="H72" s="271">
        <f>'Financial Plan 1397'!H74</f>
        <v>1695022</v>
      </c>
      <c r="I72" s="294">
        <v>43191</v>
      </c>
      <c r="J72" s="294">
        <v>43456</v>
      </c>
      <c r="K72" s="297" t="s">
        <v>325</v>
      </c>
      <c r="L72" s="298"/>
      <c r="M72" s="295"/>
      <c r="N72" s="296"/>
      <c r="O72" s="293"/>
    </row>
    <row r="73" spans="1:15" ht="32.25" customHeight="1">
      <c r="A73" s="767" t="str">
        <f>'Financial Plan 1397'!A75:B75</f>
        <v>مجموع مصارف بخش تهیه و تدارکات</v>
      </c>
      <c r="B73" s="767"/>
      <c r="C73" s="767"/>
      <c r="D73" s="767"/>
      <c r="E73" s="767"/>
      <c r="F73" s="559"/>
      <c r="G73" s="559"/>
      <c r="H73" s="560">
        <f>SUM(H61:H72)</f>
        <v>3552022</v>
      </c>
      <c r="I73" s="559"/>
      <c r="J73" s="559"/>
      <c r="K73" s="559"/>
      <c r="L73" s="560">
        <f>SUM(L61:L71)</f>
        <v>0</v>
      </c>
      <c r="M73" s="560">
        <f>SUM(M61:M71)</f>
        <v>0</v>
      </c>
      <c r="N73" s="561">
        <f>SUM(N61:N71)</f>
        <v>0</v>
      </c>
      <c r="O73" s="560">
        <f>SUM(O61:O71)</f>
        <v>0</v>
      </c>
    </row>
    <row r="74" spans="1:15" ht="30" customHeight="1">
      <c r="A74" s="771" t="str">
        <f>'Financial Plan 1397'!A76:B76</f>
        <v>مجموع عمومی به افغانی</v>
      </c>
      <c r="B74" s="771"/>
      <c r="C74" s="771"/>
      <c r="D74" s="771"/>
      <c r="E74" s="557"/>
      <c r="F74" s="557"/>
      <c r="G74" s="557"/>
      <c r="H74" s="558">
        <f>SUM(H7+H58+H17+H29+H41+H73)</f>
        <v>89999999.523809522</v>
      </c>
      <c r="I74" s="558">
        <f>SUM(I7+I58+I17+I29+I41+I73)</f>
        <v>0</v>
      </c>
      <c r="J74" s="558">
        <f>SUM(J7+J58+J17+J29+J41+J73)</f>
        <v>0</v>
      </c>
      <c r="K74" s="558"/>
      <c r="L74" s="558"/>
      <c r="M74" s="558">
        <f>SUM(M7+M58+M17+M29+M41+M73)</f>
        <v>138885.52380952382</v>
      </c>
      <c r="N74" s="558">
        <f>SUM(N7+N58+N17+N29+N41+N73)</f>
        <v>972198.66666666674</v>
      </c>
      <c r="O74" s="558"/>
    </row>
    <row r="75" spans="1:15" s="52" customFormat="1" ht="30" customHeight="1">
      <c r="A75" s="772" t="str">
        <f>'Financial Plan 1397'!A77:B77</f>
        <v>مجموع عمومی به دالر</v>
      </c>
      <c r="B75" s="773"/>
      <c r="C75" s="773"/>
      <c r="D75" s="774"/>
      <c r="E75" s="299"/>
      <c r="F75" s="299"/>
      <c r="G75" s="299"/>
      <c r="H75" s="300">
        <f>H74/74.4</f>
        <v>1209677.4129544289</v>
      </c>
      <c r="I75" s="300"/>
      <c r="J75" s="301"/>
      <c r="K75" s="301"/>
      <c r="L75" s="301"/>
      <c r="M75" s="301"/>
      <c r="N75" s="301"/>
      <c r="O75" s="301"/>
    </row>
    <row r="76" spans="1:15" s="226" customFormat="1" ht="45.75" customHeight="1">
      <c r="A76" s="334" t="s">
        <v>347</v>
      </c>
      <c r="B76" s="334"/>
      <c r="C76" s="334"/>
      <c r="D76" s="17"/>
      <c r="E76" s="17" t="s">
        <v>345</v>
      </c>
      <c r="F76" s="17"/>
      <c r="G76" s="17"/>
      <c r="H76" s="17"/>
      <c r="I76" s="510"/>
      <c r="J76" s="302"/>
      <c r="K76" s="302"/>
      <c r="L76" s="302"/>
      <c r="M76" s="302"/>
      <c r="N76" s="302"/>
      <c r="O76" s="302"/>
    </row>
    <row r="77" spans="1:15" s="226" customFormat="1" ht="30" customHeight="1">
      <c r="B77" s="145" t="s">
        <v>273</v>
      </c>
      <c r="C77" s="145"/>
      <c r="D77" s="335" t="s">
        <v>21</v>
      </c>
      <c r="E77" s="335" t="s">
        <v>355</v>
      </c>
      <c r="I77" s="335" t="s">
        <v>22</v>
      </c>
      <c r="J77" s="170"/>
      <c r="K77" s="170"/>
      <c r="L77" s="341"/>
      <c r="M77" s="303"/>
      <c r="N77" s="303"/>
      <c r="O77" s="303"/>
    </row>
    <row r="78" spans="1:15" s="226" customFormat="1" ht="40.5" customHeight="1">
      <c r="C78" s="337"/>
      <c r="D78" s="142" t="s">
        <v>116</v>
      </c>
      <c r="E78" s="142" t="s">
        <v>356</v>
      </c>
      <c r="I78" s="142" t="s">
        <v>24</v>
      </c>
      <c r="J78" s="525"/>
      <c r="K78" s="525"/>
      <c r="L78" s="341" t="s">
        <v>44</v>
      </c>
      <c r="M78" s="305"/>
      <c r="N78" s="304"/>
      <c r="O78" s="304"/>
    </row>
    <row r="79" spans="1:15" ht="28.5" customHeight="1">
      <c r="A79" s="172"/>
      <c r="B79" s="235"/>
      <c r="C79" s="172"/>
      <c r="D79" s="172"/>
      <c r="E79" s="137"/>
      <c r="F79" s="137"/>
      <c r="G79" s="149"/>
      <c r="H79" s="171"/>
      <c r="I79" s="149"/>
      <c r="J79" s="171"/>
      <c r="K79" s="169"/>
      <c r="L79" s="67"/>
      <c r="M79" s="67"/>
      <c r="N79" s="169"/>
    </row>
  </sheetData>
  <mergeCells count="5496">
    <mergeCell ref="A75:D75"/>
    <mergeCell ref="A60:D60"/>
    <mergeCell ref="C44:C57"/>
    <mergeCell ref="B44:B57"/>
    <mergeCell ref="A44:A57"/>
    <mergeCell ref="A10:A16"/>
    <mergeCell ref="C10:C16"/>
    <mergeCell ref="B10:B16"/>
    <mergeCell ref="A29:E29"/>
    <mergeCell ref="A1:O1"/>
    <mergeCell ref="A3:D3"/>
    <mergeCell ref="L2:M2"/>
    <mergeCell ref="A9:D9"/>
    <mergeCell ref="L8:M8"/>
    <mergeCell ref="A7:E7"/>
    <mergeCell ref="L42:M42"/>
    <mergeCell ref="A43:D43"/>
    <mergeCell ref="A41:E41"/>
    <mergeCell ref="A58:E58"/>
    <mergeCell ref="C61:C72"/>
    <mergeCell ref="B61:B72"/>
    <mergeCell ref="A61:A72"/>
    <mergeCell ref="P58:T58"/>
    <mergeCell ref="L30:M30"/>
    <mergeCell ref="A31:D31"/>
    <mergeCell ref="A32:A40"/>
    <mergeCell ref="B32:B40"/>
    <mergeCell ref="C32:C40"/>
    <mergeCell ref="L18:M18"/>
    <mergeCell ref="A19:D19"/>
    <mergeCell ref="A20:A28"/>
    <mergeCell ref="B20:B28"/>
    <mergeCell ref="C20:C28"/>
    <mergeCell ref="L59:M59"/>
    <mergeCell ref="A74:D74"/>
    <mergeCell ref="A73:E73"/>
    <mergeCell ref="IV58:IZ58"/>
    <mergeCell ref="JK58:JO58"/>
    <mergeCell ref="JZ58:KD58"/>
    <mergeCell ref="IG41:IK41"/>
    <mergeCell ref="IV41:IZ41"/>
    <mergeCell ref="JK41:JO41"/>
    <mergeCell ref="JZ41:KD41"/>
    <mergeCell ref="HR29:HV29"/>
    <mergeCell ref="IG29:IK29"/>
    <mergeCell ref="IV29:IZ29"/>
    <mergeCell ref="JK29:JO29"/>
    <mergeCell ref="JZ29:KD29"/>
    <mergeCell ref="KO58:KS58"/>
    <mergeCell ref="LD58:LH58"/>
    <mergeCell ref="FY58:GC58"/>
    <mergeCell ref="GN58:GR58"/>
    <mergeCell ref="HC58:HG58"/>
    <mergeCell ref="HR58:HV58"/>
    <mergeCell ref="IG58:IK58"/>
    <mergeCell ref="DB58:DF58"/>
    <mergeCell ref="DQ58:DU58"/>
    <mergeCell ref="EF58:EJ58"/>
    <mergeCell ref="EU58:EY58"/>
    <mergeCell ref="FJ58:FN58"/>
    <mergeCell ref="AE58:AI58"/>
    <mergeCell ref="AT58:AX58"/>
    <mergeCell ref="BI58:BM58"/>
    <mergeCell ref="BX58:CB58"/>
    <mergeCell ref="CM58:CQ58"/>
    <mergeCell ref="UJ58:UN58"/>
    <mergeCell ref="UY58:VC58"/>
    <mergeCell ref="VN58:VR58"/>
    <mergeCell ref="WC58:WG58"/>
    <mergeCell ref="WR58:WV58"/>
    <mergeCell ref="RM58:RQ58"/>
    <mergeCell ref="SB58:SF58"/>
    <mergeCell ref="SQ58:SU58"/>
    <mergeCell ref="TF58:TJ58"/>
    <mergeCell ref="TU58:TY58"/>
    <mergeCell ref="OP58:OT58"/>
    <mergeCell ref="PE58:PI58"/>
    <mergeCell ref="PT58:PX58"/>
    <mergeCell ref="QI58:QM58"/>
    <mergeCell ref="QX58:RB58"/>
    <mergeCell ref="LS58:LW58"/>
    <mergeCell ref="MH58:ML58"/>
    <mergeCell ref="MW58:NA58"/>
    <mergeCell ref="NL58:NP58"/>
    <mergeCell ref="OA58:OE58"/>
    <mergeCell ref="AFX58:AGB58"/>
    <mergeCell ref="AGM58:AGQ58"/>
    <mergeCell ref="AHB58:AHF58"/>
    <mergeCell ref="AHQ58:AHU58"/>
    <mergeCell ref="AIF58:AIJ58"/>
    <mergeCell ref="ADA58:ADE58"/>
    <mergeCell ref="ADP58:ADT58"/>
    <mergeCell ref="AEE58:AEI58"/>
    <mergeCell ref="AET58:AEX58"/>
    <mergeCell ref="AFI58:AFM58"/>
    <mergeCell ref="AAD58:AAH58"/>
    <mergeCell ref="AAS58:AAW58"/>
    <mergeCell ref="ABH58:ABL58"/>
    <mergeCell ref="ABW58:ACA58"/>
    <mergeCell ref="ACL58:ACP58"/>
    <mergeCell ref="XG58:XK58"/>
    <mergeCell ref="XV58:XZ58"/>
    <mergeCell ref="YK58:YO58"/>
    <mergeCell ref="YZ58:ZD58"/>
    <mergeCell ref="ZO58:ZS58"/>
    <mergeCell ref="ARL58:ARP58"/>
    <mergeCell ref="ASA58:ASE58"/>
    <mergeCell ref="ASP58:AST58"/>
    <mergeCell ref="ATE58:ATI58"/>
    <mergeCell ref="ATT58:ATX58"/>
    <mergeCell ref="AOO58:AOS58"/>
    <mergeCell ref="APD58:APH58"/>
    <mergeCell ref="APS58:APW58"/>
    <mergeCell ref="AQH58:AQL58"/>
    <mergeCell ref="AQW58:ARA58"/>
    <mergeCell ref="ALR58:ALV58"/>
    <mergeCell ref="AMG58:AMK58"/>
    <mergeCell ref="AMV58:AMZ58"/>
    <mergeCell ref="ANK58:ANO58"/>
    <mergeCell ref="ANZ58:AOD58"/>
    <mergeCell ref="AIU58:AIY58"/>
    <mergeCell ref="AJJ58:AJN58"/>
    <mergeCell ref="AJY58:AKC58"/>
    <mergeCell ref="AKN58:AKR58"/>
    <mergeCell ref="ALC58:ALG58"/>
    <mergeCell ref="BCZ58:BDD58"/>
    <mergeCell ref="BDO58:BDS58"/>
    <mergeCell ref="BED58:BEH58"/>
    <mergeCell ref="BES58:BEW58"/>
    <mergeCell ref="BFH58:BFL58"/>
    <mergeCell ref="BAC58:BAG58"/>
    <mergeCell ref="BAR58:BAV58"/>
    <mergeCell ref="BBG58:BBK58"/>
    <mergeCell ref="BBV58:BBZ58"/>
    <mergeCell ref="BCK58:BCO58"/>
    <mergeCell ref="AXF58:AXJ58"/>
    <mergeCell ref="AXU58:AXY58"/>
    <mergeCell ref="AYJ58:AYN58"/>
    <mergeCell ref="AYY58:AZC58"/>
    <mergeCell ref="AZN58:AZR58"/>
    <mergeCell ref="AUI58:AUM58"/>
    <mergeCell ref="AUX58:AVB58"/>
    <mergeCell ref="AVM58:AVQ58"/>
    <mergeCell ref="AWB58:AWF58"/>
    <mergeCell ref="AWQ58:AWU58"/>
    <mergeCell ref="BON58:BOR58"/>
    <mergeCell ref="BPC58:BPG58"/>
    <mergeCell ref="BPR58:BPV58"/>
    <mergeCell ref="BQG58:BQK58"/>
    <mergeCell ref="BQV58:BQZ58"/>
    <mergeCell ref="BLQ58:BLU58"/>
    <mergeCell ref="BMF58:BMJ58"/>
    <mergeCell ref="BMU58:BMY58"/>
    <mergeCell ref="BNJ58:BNN58"/>
    <mergeCell ref="BNY58:BOC58"/>
    <mergeCell ref="BIT58:BIX58"/>
    <mergeCell ref="BJI58:BJM58"/>
    <mergeCell ref="BJX58:BKB58"/>
    <mergeCell ref="BKM58:BKQ58"/>
    <mergeCell ref="BLB58:BLF58"/>
    <mergeCell ref="BFW58:BGA58"/>
    <mergeCell ref="BGL58:BGP58"/>
    <mergeCell ref="BHA58:BHE58"/>
    <mergeCell ref="BHP58:BHT58"/>
    <mergeCell ref="BIE58:BII58"/>
    <mergeCell ref="CAB58:CAF58"/>
    <mergeCell ref="CAQ58:CAU58"/>
    <mergeCell ref="CBF58:CBJ58"/>
    <mergeCell ref="CBU58:CBY58"/>
    <mergeCell ref="CCJ58:CCN58"/>
    <mergeCell ref="BXE58:BXI58"/>
    <mergeCell ref="BXT58:BXX58"/>
    <mergeCell ref="BYI58:BYM58"/>
    <mergeCell ref="BYX58:BZB58"/>
    <mergeCell ref="BZM58:BZQ58"/>
    <mergeCell ref="BUH58:BUL58"/>
    <mergeCell ref="BUW58:BVA58"/>
    <mergeCell ref="BVL58:BVP58"/>
    <mergeCell ref="BWA58:BWE58"/>
    <mergeCell ref="BWP58:BWT58"/>
    <mergeCell ref="BRK58:BRO58"/>
    <mergeCell ref="BRZ58:BSD58"/>
    <mergeCell ref="BSO58:BSS58"/>
    <mergeCell ref="BTD58:BTH58"/>
    <mergeCell ref="BTS58:BTW58"/>
    <mergeCell ref="CLP58:CLT58"/>
    <mergeCell ref="CME58:CMI58"/>
    <mergeCell ref="CMT58:CMX58"/>
    <mergeCell ref="CNI58:CNM58"/>
    <mergeCell ref="CNX58:COB58"/>
    <mergeCell ref="CIS58:CIW58"/>
    <mergeCell ref="CJH58:CJL58"/>
    <mergeCell ref="CJW58:CKA58"/>
    <mergeCell ref="CKL58:CKP58"/>
    <mergeCell ref="CLA58:CLE58"/>
    <mergeCell ref="CFV58:CFZ58"/>
    <mergeCell ref="CGK58:CGO58"/>
    <mergeCell ref="CGZ58:CHD58"/>
    <mergeCell ref="CHO58:CHS58"/>
    <mergeCell ref="CID58:CIH58"/>
    <mergeCell ref="CCY58:CDC58"/>
    <mergeCell ref="CDN58:CDR58"/>
    <mergeCell ref="CEC58:CEG58"/>
    <mergeCell ref="CER58:CEV58"/>
    <mergeCell ref="CFG58:CFK58"/>
    <mergeCell ref="CXD58:CXH58"/>
    <mergeCell ref="CXS58:CXW58"/>
    <mergeCell ref="CYH58:CYL58"/>
    <mergeCell ref="CYW58:CZA58"/>
    <mergeCell ref="CZL58:CZP58"/>
    <mergeCell ref="CUG58:CUK58"/>
    <mergeCell ref="CUV58:CUZ58"/>
    <mergeCell ref="CVK58:CVO58"/>
    <mergeCell ref="CVZ58:CWD58"/>
    <mergeCell ref="CWO58:CWS58"/>
    <mergeCell ref="CRJ58:CRN58"/>
    <mergeCell ref="CRY58:CSC58"/>
    <mergeCell ref="CSN58:CSR58"/>
    <mergeCell ref="CTC58:CTG58"/>
    <mergeCell ref="CTR58:CTV58"/>
    <mergeCell ref="COM58:COQ58"/>
    <mergeCell ref="CPB58:CPF58"/>
    <mergeCell ref="CPQ58:CPU58"/>
    <mergeCell ref="CQF58:CQJ58"/>
    <mergeCell ref="CQU58:CQY58"/>
    <mergeCell ref="DIR58:DIV58"/>
    <mergeCell ref="DJG58:DJK58"/>
    <mergeCell ref="DJV58:DJZ58"/>
    <mergeCell ref="DKK58:DKO58"/>
    <mergeCell ref="DKZ58:DLD58"/>
    <mergeCell ref="DFU58:DFY58"/>
    <mergeCell ref="DGJ58:DGN58"/>
    <mergeCell ref="DGY58:DHC58"/>
    <mergeCell ref="DHN58:DHR58"/>
    <mergeCell ref="DIC58:DIG58"/>
    <mergeCell ref="DCX58:DDB58"/>
    <mergeCell ref="DDM58:DDQ58"/>
    <mergeCell ref="DEB58:DEF58"/>
    <mergeCell ref="DEQ58:DEU58"/>
    <mergeCell ref="DFF58:DFJ58"/>
    <mergeCell ref="DAA58:DAE58"/>
    <mergeCell ref="DAP58:DAT58"/>
    <mergeCell ref="DBE58:DBI58"/>
    <mergeCell ref="DBT58:DBX58"/>
    <mergeCell ref="DCI58:DCM58"/>
    <mergeCell ref="DUF58:DUJ58"/>
    <mergeCell ref="DUU58:DUY58"/>
    <mergeCell ref="DVJ58:DVN58"/>
    <mergeCell ref="DVY58:DWC58"/>
    <mergeCell ref="DWN58:DWR58"/>
    <mergeCell ref="DRI58:DRM58"/>
    <mergeCell ref="DRX58:DSB58"/>
    <mergeCell ref="DSM58:DSQ58"/>
    <mergeCell ref="DTB58:DTF58"/>
    <mergeCell ref="DTQ58:DTU58"/>
    <mergeCell ref="DOL58:DOP58"/>
    <mergeCell ref="DPA58:DPE58"/>
    <mergeCell ref="DPP58:DPT58"/>
    <mergeCell ref="DQE58:DQI58"/>
    <mergeCell ref="DQT58:DQX58"/>
    <mergeCell ref="DLO58:DLS58"/>
    <mergeCell ref="DMD58:DMH58"/>
    <mergeCell ref="DMS58:DMW58"/>
    <mergeCell ref="DNH58:DNL58"/>
    <mergeCell ref="DNW58:DOA58"/>
    <mergeCell ref="EFT58:EFX58"/>
    <mergeCell ref="EGI58:EGM58"/>
    <mergeCell ref="EGX58:EHB58"/>
    <mergeCell ref="EHM58:EHQ58"/>
    <mergeCell ref="EIB58:EIF58"/>
    <mergeCell ref="ECW58:EDA58"/>
    <mergeCell ref="EDL58:EDP58"/>
    <mergeCell ref="EEA58:EEE58"/>
    <mergeCell ref="EEP58:EET58"/>
    <mergeCell ref="EFE58:EFI58"/>
    <mergeCell ref="DZZ58:EAD58"/>
    <mergeCell ref="EAO58:EAS58"/>
    <mergeCell ref="EBD58:EBH58"/>
    <mergeCell ref="EBS58:EBW58"/>
    <mergeCell ref="ECH58:ECL58"/>
    <mergeCell ref="DXC58:DXG58"/>
    <mergeCell ref="DXR58:DXV58"/>
    <mergeCell ref="DYG58:DYK58"/>
    <mergeCell ref="DYV58:DYZ58"/>
    <mergeCell ref="DZK58:DZO58"/>
    <mergeCell ref="ERH58:ERL58"/>
    <mergeCell ref="ERW58:ESA58"/>
    <mergeCell ref="ESL58:ESP58"/>
    <mergeCell ref="ETA58:ETE58"/>
    <mergeCell ref="ETP58:ETT58"/>
    <mergeCell ref="EOK58:EOO58"/>
    <mergeCell ref="EOZ58:EPD58"/>
    <mergeCell ref="EPO58:EPS58"/>
    <mergeCell ref="EQD58:EQH58"/>
    <mergeCell ref="EQS58:EQW58"/>
    <mergeCell ref="ELN58:ELR58"/>
    <mergeCell ref="EMC58:EMG58"/>
    <mergeCell ref="EMR58:EMV58"/>
    <mergeCell ref="ENG58:ENK58"/>
    <mergeCell ref="ENV58:ENZ58"/>
    <mergeCell ref="EIQ58:EIU58"/>
    <mergeCell ref="EJF58:EJJ58"/>
    <mergeCell ref="EJU58:EJY58"/>
    <mergeCell ref="EKJ58:EKN58"/>
    <mergeCell ref="EKY58:ELC58"/>
    <mergeCell ref="FCV58:FCZ58"/>
    <mergeCell ref="FDK58:FDO58"/>
    <mergeCell ref="FDZ58:FED58"/>
    <mergeCell ref="FEO58:FES58"/>
    <mergeCell ref="FFD58:FFH58"/>
    <mergeCell ref="EZY58:FAC58"/>
    <mergeCell ref="FAN58:FAR58"/>
    <mergeCell ref="FBC58:FBG58"/>
    <mergeCell ref="FBR58:FBV58"/>
    <mergeCell ref="FCG58:FCK58"/>
    <mergeCell ref="EXB58:EXF58"/>
    <mergeCell ref="EXQ58:EXU58"/>
    <mergeCell ref="EYF58:EYJ58"/>
    <mergeCell ref="EYU58:EYY58"/>
    <mergeCell ref="EZJ58:EZN58"/>
    <mergeCell ref="EUE58:EUI58"/>
    <mergeCell ref="EUT58:EUX58"/>
    <mergeCell ref="EVI58:EVM58"/>
    <mergeCell ref="EVX58:EWB58"/>
    <mergeCell ref="EWM58:EWQ58"/>
    <mergeCell ref="FOJ58:FON58"/>
    <mergeCell ref="FOY58:FPC58"/>
    <mergeCell ref="FPN58:FPR58"/>
    <mergeCell ref="FQC58:FQG58"/>
    <mergeCell ref="FQR58:FQV58"/>
    <mergeCell ref="FLM58:FLQ58"/>
    <mergeCell ref="FMB58:FMF58"/>
    <mergeCell ref="FMQ58:FMU58"/>
    <mergeCell ref="FNF58:FNJ58"/>
    <mergeCell ref="FNU58:FNY58"/>
    <mergeCell ref="FIP58:FIT58"/>
    <mergeCell ref="FJE58:FJI58"/>
    <mergeCell ref="FJT58:FJX58"/>
    <mergeCell ref="FKI58:FKM58"/>
    <mergeCell ref="FKX58:FLB58"/>
    <mergeCell ref="FFS58:FFW58"/>
    <mergeCell ref="FGH58:FGL58"/>
    <mergeCell ref="FGW58:FHA58"/>
    <mergeCell ref="FHL58:FHP58"/>
    <mergeCell ref="FIA58:FIE58"/>
    <mergeCell ref="FZX58:GAB58"/>
    <mergeCell ref="GAM58:GAQ58"/>
    <mergeCell ref="GBB58:GBF58"/>
    <mergeCell ref="GBQ58:GBU58"/>
    <mergeCell ref="GCF58:GCJ58"/>
    <mergeCell ref="FXA58:FXE58"/>
    <mergeCell ref="FXP58:FXT58"/>
    <mergeCell ref="FYE58:FYI58"/>
    <mergeCell ref="FYT58:FYX58"/>
    <mergeCell ref="FZI58:FZM58"/>
    <mergeCell ref="FUD58:FUH58"/>
    <mergeCell ref="FUS58:FUW58"/>
    <mergeCell ref="FVH58:FVL58"/>
    <mergeCell ref="FVW58:FWA58"/>
    <mergeCell ref="FWL58:FWP58"/>
    <mergeCell ref="FRG58:FRK58"/>
    <mergeCell ref="FRV58:FRZ58"/>
    <mergeCell ref="FSK58:FSO58"/>
    <mergeCell ref="FSZ58:FTD58"/>
    <mergeCell ref="FTO58:FTS58"/>
    <mergeCell ref="GLL58:GLP58"/>
    <mergeCell ref="GMA58:GME58"/>
    <mergeCell ref="GMP58:GMT58"/>
    <mergeCell ref="GNE58:GNI58"/>
    <mergeCell ref="GNT58:GNX58"/>
    <mergeCell ref="GIO58:GIS58"/>
    <mergeCell ref="GJD58:GJH58"/>
    <mergeCell ref="GJS58:GJW58"/>
    <mergeCell ref="GKH58:GKL58"/>
    <mergeCell ref="GKW58:GLA58"/>
    <mergeCell ref="GFR58:GFV58"/>
    <mergeCell ref="GGG58:GGK58"/>
    <mergeCell ref="GGV58:GGZ58"/>
    <mergeCell ref="GHK58:GHO58"/>
    <mergeCell ref="GHZ58:GID58"/>
    <mergeCell ref="GCU58:GCY58"/>
    <mergeCell ref="GDJ58:GDN58"/>
    <mergeCell ref="GDY58:GEC58"/>
    <mergeCell ref="GEN58:GER58"/>
    <mergeCell ref="GFC58:GFG58"/>
    <mergeCell ref="GWZ58:GXD58"/>
    <mergeCell ref="GXO58:GXS58"/>
    <mergeCell ref="GYD58:GYH58"/>
    <mergeCell ref="GYS58:GYW58"/>
    <mergeCell ref="GZH58:GZL58"/>
    <mergeCell ref="GUC58:GUG58"/>
    <mergeCell ref="GUR58:GUV58"/>
    <mergeCell ref="GVG58:GVK58"/>
    <mergeCell ref="GVV58:GVZ58"/>
    <mergeCell ref="GWK58:GWO58"/>
    <mergeCell ref="GRF58:GRJ58"/>
    <mergeCell ref="GRU58:GRY58"/>
    <mergeCell ref="GSJ58:GSN58"/>
    <mergeCell ref="GSY58:GTC58"/>
    <mergeCell ref="GTN58:GTR58"/>
    <mergeCell ref="GOI58:GOM58"/>
    <mergeCell ref="GOX58:GPB58"/>
    <mergeCell ref="GPM58:GPQ58"/>
    <mergeCell ref="GQB58:GQF58"/>
    <mergeCell ref="GQQ58:GQU58"/>
    <mergeCell ref="HIN58:HIR58"/>
    <mergeCell ref="HJC58:HJG58"/>
    <mergeCell ref="HJR58:HJV58"/>
    <mergeCell ref="HKG58:HKK58"/>
    <mergeCell ref="HKV58:HKZ58"/>
    <mergeCell ref="HFQ58:HFU58"/>
    <mergeCell ref="HGF58:HGJ58"/>
    <mergeCell ref="HGU58:HGY58"/>
    <mergeCell ref="HHJ58:HHN58"/>
    <mergeCell ref="HHY58:HIC58"/>
    <mergeCell ref="HCT58:HCX58"/>
    <mergeCell ref="HDI58:HDM58"/>
    <mergeCell ref="HDX58:HEB58"/>
    <mergeCell ref="HEM58:HEQ58"/>
    <mergeCell ref="HFB58:HFF58"/>
    <mergeCell ref="GZW58:HAA58"/>
    <mergeCell ref="HAL58:HAP58"/>
    <mergeCell ref="HBA58:HBE58"/>
    <mergeCell ref="HBP58:HBT58"/>
    <mergeCell ref="HCE58:HCI58"/>
    <mergeCell ref="HUB58:HUF58"/>
    <mergeCell ref="HUQ58:HUU58"/>
    <mergeCell ref="HVF58:HVJ58"/>
    <mergeCell ref="HVU58:HVY58"/>
    <mergeCell ref="HWJ58:HWN58"/>
    <mergeCell ref="HRE58:HRI58"/>
    <mergeCell ref="HRT58:HRX58"/>
    <mergeCell ref="HSI58:HSM58"/>
    <mergeCell ref="HSX58:HTB58"/>
    <mergeCell ref="HTM58:HTQ58"/>
    <mergeCell ref="HOH58:HOL58"/>
    <mergeCell ref="HOW58:HPA58"/>
    <mergeCell ref="HPL58:HPP58"/>
    <mergeCell ref="HQA58:HQE58"/>
    <mergeCell ref="HQP58:HQT58"/>
    <mergeCell ref="HLK58:HLO58"/>
    <mergeCell ref="HLZ58:HMD58"/>
    <mergeCell ref="HMO58:HMS58"/>
    <mergeCell ref="HND58:HNH58"/>
    <mergeCell ref="HNS58:HNW58"/>
    <mergeCell ref="IFP58:IFT58"/>
    <mergeCell ref="IGE58:IGI58"/>
    <mergeCell ref="IGT58:IGX58"/>
    <mergeCell ref="IHI58:IHM58"/>
    <mergeCell ref="IHX58:IIB58"/>
    <mergeCell ref="ICS58:ICW58"/>
    <mergeCell ref="IDH58:IDL58"/>
    <mergeCell ref="IDW58:IEA58"/>
    <mergeCell ref="IEL58:IEP58"/>
    <mergeCell ref="IFA58:IFE58"/>
    <mergeCell ref="HZV58:HZZ58"/>
    <mergeCell ref="IAK58:IAO58"/>
    <mergeCell ref="IAZ58:IBD58"/>
    <mergeCell ref="IBO58:IBS58"/>
    <mergeCell ref="ICD58:ICH58"/>
    <mergeCell ref="HWY58:HXC58"/>
    <mergeCell ref="HXN58:HXR58"/>
    <mergeCell ref="HYC58:HYG58"/>
    <mergeCell ref="HYR58:HYV58"/>
    <mergeCell ref="HZG58:HZK58"/>
    <mergeCell ref="IRD58:IRH58"/>
    <mergeCell ref="IRS58:IRW58"/>
    <mergeCell ref="ISH58:ISL58"/>
    <mergeCell ref="ISW58:ITA58"/>
    <mergeCell ref="ITL58:ITP58"/>
    <mergeCell ref="IOG58:IOK58"/>
    <mergeCell ref="IOV58:IOZ58"/>
    <mergeCell ref="IPK58:IPO58"/>
    <mergeCell ref="IPZ58:IQD58"/>
    <mergeCell ref="IQO58:IQS58"/>
    <mergeCell ref="ILJ58:ILN58"/>
    <mergeCell ref="ILY58:IMC58"/>
    <mergeCell ref="IMN58:IMR58"/>
    <mergeCell ref="INC58:ING58"/>
    <mergeCell ref="INR58:INV58"/>
    <mergeCell ref="IIM58:IIQ58"/>
    <mergeCell ref="IJB58:IJF58"/>
    <mergeCell ref="IJQ58:IJU58"/>
    <mergeCell ref="IKF58:IKJ58"/>
    <mergeCell ref="IKU58:IKY58"/>
    <mergeCell ref="JCR58:JCV58"/>
    <mergeCell ref="JDG58:JDK58"/>
    <mergeCell ref="JDV58:JDZ58"/>
    <mergeCell ref="JEK58:JEO58"/>
    <mergeCell ref="JEZ58:JFD58"/>
    <mergeCell ref="IZU58:IZY58"/>
    <mergeCell ref="JAJ58:JAN58"/>
    <mergeCell ref="JAY58:JBC58"/>
    <mergeCell ref="JBN58:JBR58"/>
    <mergeCell ref="JCC58:JCG58"/>
    <mergeCell ref="IWX58:IXB58"/>
    <mergeCell ref="IXM58:IXQ58"/>
    <mergeCell ref="IYB58:IYF58"/>
    <mergeCell ref="IYQ58:IYU58"/>
    <mergeCell ref="IZF58:IZJ58"/>
    <mergeCell ref="IUA58:IUE58"/>
    <mergeCell ref="IUP58:IUT58"/>
    <mergeCell ref="IVE58:IVI58"/>
    <mergeCell ref="IVT58:IVX58"/>
    <mergeCell ref="IWI58:IWM58"/>
    <mergeCell ref="JOF58:JOJ58"/>
    <mergeCell ref="JOU58:JOY58"/>
    <mergeCell ref="JPJ58:JPN58"/>
    <mergeCell ref="JPY58:JQC58"/>
    <mergeCell ref="JQN58:JQR58"/>
    <mergeCell ref="JLI58:JLM58"/>
    <mergeCell ref="JLX58:JMB58"/>
    <mergeCell ref="JMM58:JMQ58"/>
    <mergeCell ref="JNB58:JNF58"/>
    <mergeCell ref="JNQ58:JNU58"/>
    <mergeCell ref="JIL58:JIP58"/>
    <mergeCell ref="JJA58:JJE58"/>
    <mergeCell ref="JJP58:JJT58"/>
    <mergeCell ref="JKE58:JKI58"/>
    <mergeCell ref="JKT58:JKX58"/>
    <mergeCell ref="JFO58:JFS58"/>
    <mergeCell ref="JGD58:JGH58"/>
    <mergeCell ref="JGS58:JGW58"/>
    <mergeCell ref="JHH58:JHL58"/>
    <mergeCell ref="JHW58:JIA58"/>
    <mergeCell ref="JZT58:JZX58"/>
    <mergeCell ref="KAI58:KAM58"/>
    <mergeCell ref="KAX58:KBB58"/>
    <mergeCell ref="KBM58:KBQ58"/>
    <mergeCell ref="KCB58:KCF58"/>
    <mergeCell ref="JWW58:JXA58"/>
    <mergeCell ref="JXL58:JXP58"/>
    <mergeCell ref="JYA58:JYE58"/>
    <mergeCell ref="JYP58:JYT58"/>
    <mergeCell ref="JZE58:JZI58"/>
    <mergeCell ref="JTZ58:JUD58"/>
    <mergeCell ref="JUO58:JUS58"/>
    <mergeCell ref="JVD58:JVH58"/>
    <mergeCell ref="JVS58:JVW58"/>
    <mergeCell ref="JWH58:JWL58"/>
    <mergeCell ref="JRC58:JRG58"/>
    <mergeCell ref="JRR58:JRV58"/>
    <mergeCell ref="JSG58:JSK58"/>
    <mergeCell ref="JSV58:JSZ58"/>
    <mergeCell ref="JTK58:JTO58"/>
    <mergeCell ref="KLH58:KLL58"/>
    <mergeCell ref="KLW58:KMA58"/>
    <mergeCell ref="KML58:KMP58"/>
    <mergeCell ref="KNA58:KNE58"/>
    <mergeCell ref="KNP58:KNT58"/>
    <mergeCell ref="KIK58:KIO58"/>
    <mergeCell ref="KIZ58:KJD58"/>
    <mergeCell ref="KJO58:KJS58"/>
    <mergeCell ref="KKD58:KKH58"/>
    <mergeCell ref="KKS58:KKW58"/>
    <mergeCell ref="KFN58:KFR58"/>
    <mergeCell ref="KGC58:KGG58"/>
    <mergeCell ref="KGR58:KGV58"/>
    <mergeCell ref="KHG58:KHK58"/>
    <mergeCell ref="KHV58:KHZ58"/>
    <mergeCell ref="KCQ58:KCU58"/>
    <mergeCell ref="KDF58:KDJ58"/>
    <mergeCell ref="KDU58:KDY58"/>
    <mergeCell ref="KEJ58:KEN58"/>
    <mergeCell ref="KEY58:KFC58"/>
    <mergeCell ref="KWV58:KWZ58"/>
    <mergeCell ref="KXK58:KXO58"/>
    <mergeCell ref="KXZ58:KYD58"/>
    <mergeCell ref="KYO58:KYS58"/>
    <mergeCell ref="KZD58:KZH58"/>
    <mergeCell ref="KTY58:KUC58"/>
    <mergeCell ref="KUN58:KUR58"/>
    <mergeCell ref="KVC58:KVG58"/>
    <mergeCell ref="KVR58:KVV58"/>
    <mergeCell ref="KWG58:KWK58"/>
    <mergeCell ref="KRB58:KRF58"/>
    <mergeCell ref="KRQ58:KRU58"/>
    <mergeCell ref="KSF58:KSJ58"/>
    <mergeCell ref="KSU58:KSY58"/>
    <mergeCell ref="KTJ58:KTN58"/>
    <mergeCell ref="KOE58:KOI58"/>
    <mergeCell ref="KOT58:KOX58"/>
    <mergeCell ref="KPI58:KPM58"/>
    <mergeCell ref="KPX58:KQB58"/>
    <mergeCell ref="KQM58:KQQ58"/>
    <mergeCell ref="LIJ58:LIN58"/>
    <mergeCell ref="LIY58:LJC58"/>
    <mergeCell ref="LJN58:LJR58"/>
    <mergeCell ref="LKC58:LKG58"/>
    <mergeCell ref="LKR58:LKV58"/>
    <mergeCell ref="LFM58:LFQ58"/>
    <mergeCell ref="LGB58:LGF58"/>
    <mergeCell ref="LGQ58:LGU58"/>
    <mergeCell ref="LHF58:LHJ58"/>
    <mergeCell ref="LHU58:LHY58"/>
    <mergeCell ref="LCP58:LCT58"/>
    <mergeCell ref="LDE58:LDI58"/>
    <mergeCell ref="LDT58:LDX58"/>
    <mergeCell ref="LEI58:LEM58"/>
    <mergeCell ref="LEX58:LFB58"/>
    <mergeCell ref="KZS58:KZW58"/>
    <mergeCell ref="LAH58:LAL58"/>
    <mergeCell ref="LAW58:LBA58"/>
    <mergeCell ref="LBL58:LBP58"/>
    <mergeCell ref="LCA58:LCE58"/>
    <mergeCell ref="LTX58:LUB58"/>
    <mergeCell ref="LUM58:LUQ58"/>
    <mergeCell ref="LVB58:LVF58"/>
    <mergeCell ref="LVQ58:LVU58"/>
    <mergeCell ref="LWF58:LWJ58"/>
    <mergeCell ref="LRA58:LRE58"/>
    <mergeCell ref="LRP58:LRT58"/>
    <mergeCell ref="LSE58:LSI58"/>
    <mergeCell ref="LST58:LSX58"/>
    <mergeCell ref="LTI58:LTM58"/>
    <mergeCell ref="LOD58:LOH58"/>
    <mergeCell ref="LOS58:LOW58"/>
    <mergeCell ref="LPH58:LPL58"/>
    <mergeCell ref="LPW58:LQA58"/>
    <mergeCell ref="LQL58:LQP58"/>
    <mergeCell ref="LLG58:LLK58"/>
    <mergeCell ref="LLV58:LLZ58"/>
    <mergeCell ref="LMK58:LMO58"/>
    <mergeCell ref="LMZ58:LND58"/>
    <mergeCell ref="LNO58:LNS58"/>
    <mergeCell ref="MFL58:MFP58"/>
    <mergeCell ref="MGA58:MGE58"/>
    <mergeCell ref="MGP58:MGT58"/>
    <mergeCell ref="MHE58:MHI58"/>
    <mergeCell ref="MHT58:MHX58"/>
    <mergeCell ref="MCO58:MCS58"/>
    <mergeCell ref="MDD58:MDH58"/>
    <mergeCell ref="MDS58:MDW58"/>
    <mergeCell ref="MEH58:MEL58"/>
    <mergeCell ref="MEW58:MFA58"/>
    <mergeCell ref="LZR58:LZV58"/>
    <mergeCell ref="MAG58:MAK58"/>
    <mergeCell ref="MAV58:MAZ58"/>
    <mergeCell ref="MBK58:MBO58"/>
    <mergeCell ref="MBZ58:MCD58"/>
    <mergeCell ref="LWU58:LWY58"/>
    <mergeCell ref="LXJ58:LXN58"/>
    <mergeCell ref="LXY58:LYC58"/>
    <mergeCell ref="LYN58:LYR58"/>
    <mergeCell ref="LZC58:LZG58"/>
    <mergeCell ref="MQZ58:MRD58"/>
    <mergeCell ref="MRO58:MRS58"/>
    <mergeCell ref="MSD58:MSH58"/>
    <mergeCell ref="MSS58:MSW58"/>
    <mergeCell ref="MTH58:MTL58"/>
    <mergeCell ref="MOC58:MOG58"/>
    <mergeCell ref="MOR58:MOV58"/>
    <mergeCell ref="MPG58:MPK58"/>
    <mergeCell ref="MPV58:MPZ58"/>
    <mergeCell ref="MQK58:MQO58"/>
    <mergeCell ref="MLF58:MLJ58"/>
    <mergeCell ref="MLU58:MLY58"/>
    <mergeCell ref="MMJ58:MMN58"/>
    <mergeCell ref="MMY58:MNC58"/>
    <mergeCell ref="MNN58:MNR58"/>
    <mergeCell ref="MII58:MIM58"/>
    <mergeCell ref="MIX58:MJB58"/>
    <mergeCell ref="MJM58:MJQ58"/>
    <mergeCell ref="MKB58:MKF58"/>
    <mergeCell ref="MKQ58:MKU58"/>
    <mergeCell ref="NCN58:NCR58"/>
    <mergeCell ref="NDC58:NDG58"/>
    <mergeCell ref="NDR58:NDV58"/>
    <mergeCell ref="NEG58:NEK58"/>
    <mergeCell ref="NEV58:NEZ58"/>
    <mergeCell ref="MZQ58:MZU58"/>
    <mergeCell ref="NAF58:NAJ58"/>
    <mergeCell ref="NAU58:NAY58"/>
    <mergeCell ref="NBJ58:NBN58"/>
    <mergeCell ref="NBY58:NCC58"/>
    <mergeCell ref="MWT58:MWX58"/>
    <mergeCell ref="MXI58:MXM58"/>
    <mergeCell ref="MXX58:MYB58"/>
    <mergeCell ref="MYM58:MYQ58"/>
    <mergeCell ref="MZB58:MZF58"/>
    <mergeCell ref="MTW58:MUA58"/>
    <mergeCell ref="MUL58:MUP58"/>
    <mergeCell ref="MVA58:MVE58"/>
    <mergeCell ref="MVP58:MVT58"/>
    <mergeCell ref="MWE58:MWI58"/>
    <mergeCell ref="NOB58:NOF58"/>
    <mergeCell ref="NOQ58:NOU58"/>
    <mergeCell ref="NPF58:NPJ58"/>
    <mergeCell ref="NPU58:NPY58"/>
    <mergeCell ref="NQJ58:NQN58"/>
    <mergeCell ref="NLE58:NLI58"/>
    <mergeCell ref="NLT58:NLX58"/>
    <mergeCell ref="NMI58:NMM58"/>
    <mergeCell ref="NMX58:NNB58"/>
    <mergeCell ref="NNM58:NNQ58"/>
    <mergeCell ref="NIH58:NIL58"/>
    <mergeCell ref="NIW58:NJA58"/>
    <mergeCell ref="NJL58:NJP58"/>
    <mergeCell ref="NKA58:NKE58"/>
    <mergeCell ref="NKP58:NKT58"/>
    <mergeCell ref="NFK58:NFO58"/>
    <mergeCell ref="NFZ58:NGD58"/>
    <mergeCell ref="NGO58:NGS58"/>
    <mergeCell ref="NHD58:NHH58"/>
    <mergeCell ref="NHS58:NHW58"/>
    <mergeCell ref="NZP58:NZT58"/>
    <mergeCell ref="OAE58:OAI58"/>
    <mergeCell ref="OAT58:OAX58"/>
    <mergeCell ref="OBI58:OBM58"/>
    <mergeCell ref="OBX58:OCB58"/>
    <mergeCell ref="NWS58:NWW58"/>
    <mergeCell ref="NXH58:NXL58"/>
    <mergeCell ref="NXW58:NYA58"/>
    <mergeCell ref="NYL58:NYP58"/>
    <mergeCell ref="NZA58:NZE58"/>
    <mergeCell ref="NTV58:NTZ58"/>
    <mergeCell ref="NUK58:NUO58"/>
    <mergeCell ref="NUZ58:NVD58"/>
    <mergeCell ref="NVO58:NVS58"/>
    <mergeCell ref="NWD58:NWH58"/>
    <mergeCell ref="NQY58:NRC58"/>
    <mergeCell ref="NRN58:NRR58"/>
    <mergeCell ref="NSC58:NSG58"/>
    <mergeCell ref="NSR58:NSV58"/>
    <mergeCell ref="NTG58:NTK58"/>
    <mergeCell ref="OLD58:OLH58"/>
    <mergeCell ref="OLS58:OLW58"/>
    <mergeCell ref="OMH58:OML58"/>
    <mergeCell ref="OMW58:ONA58"/>
    <mergeCell ref="ONL58:ONP58"/>
    <mergeCell ref="OIG58:OIK58"/>
    <mergeCell ref="OIV58:OIZ58"/>
    <mergeCell ref="OJK58:OJO58"/>
    <mergeCell ref="OJZ58:OKD58"/>
    <mergeCell ref="OKO58:OKS58"/>
    <mergeCell ref="OFJ58:OFN58"/>
    <mergeCell ref="OFY58:OGC58"/>
    <mergeCell ref="OGN58:OGR58"/>
    <mergeCell ref="OHC58:OHG58"/>
    <mergeCell ref="OHR58:OHV58"/>
    <mergeCell ref="OCM58:OCQ58"/>
    <mergeCell ref="ODB58:ODF58"/>
    <mergeCell ref="ODQ58:ODU58"/>
    <mergeCell ref="OEF58:OEJ58"/>
    <mergeCell ref="OEU58:OEY58"/>
    <mergeCell ref="OWR58:OWV58"/>
    <mergeCell ref="OXG58:OXK58"/>
    <mergeCell ref="OXV58:OXZ58"/>
    <mergeCell ref="OYK58:OYO58"/>
    <mergeCell ref="OYZ58:OZD58"/>
    <mergeCell ref="OTU58:OTY58"/>
    <mergeCell ref="OUJ58:OUN58"/>
    <mergeCell ref="OUY58:OVC58"/>
    <mergeCell ref="OVN58:OVR58"/>
    <mergeCell ref="OWC58:OWG58"/>
    <mergeCell ref="OQX58:ORB58"/>
    <mergeCell ref="ORM58:ORQ58"/>
    <mergeCell ref="OSB58:OSF58"/>
    <mergeCell ref="OSQ58:OSU58"/>
    <mergeCell ref="OTF58:OTJ58"/>
    <mergeCell ref="OOA58:OOE58"/>
    <mergeCell ref="OOP58:OOT58"/>
    <mergeCell ref="OPE58:OPI58"/>
    <mergeCell ref="OPT58:OPX58"/>
    <mergeCell ref="OQI58:OQM58"/>
    <mergeCell ref="PIF58:PIJ58"/>
    <mergeCell ref="PIU58:PIY58"/>
    <mergeCell ref="PJJ58:PJN58"/>
    <mergeCell ref="PJY58:PKC58"/>
    <mergeCell ref="PKN58:PKR58"/>
    <mergeCell ref="PFI58:PFM58"/>
    <mergeCell ref="PFX58:PGB58"/>
    <mergeCell ref="PGM58:PGQ58"/>
    <mergeCell ref="PHB58:PHF58"/>
    <mergeCell ref="PHQ58:PHU58"/>
    <mergeCell ref="PCL58:PCP58"/>
    <mergeCell ref="PDA58:PDE58"/>
    <mergeCell ref="PDP58:PDT58"/>
    <mergeCell ref="PEE58:PEI58"/>
    <mergeCell ref="PET58:PEX58"/>
    <mergeCell ref="OZO58:OZS58"/>
    <mergeCell ref="PAD58:PAH58"/>
    <mergeCell ref="PAS58:PAW58"/>
    <mergeCell ref="PBH58:PBL58"/>
    <mergeCell ref="PBW58:PCA58"/>
    <mergeCell ref="PTT58:PTX58"/>
    <mergeCell ref="PUI58:PUM58"/>
    <mergeCell ref="PUX58:PVB58"/>
    <mergeCell ref="PVM58:PVQ58"/>
    <mergeCell ref="PWB58:PWF58"/>
    <mergeCell ref="PQW58:PRA58"/>
    <mergeCell ref="PRL58:PRP58"/>
    <mergeCell ref="PSA58:PSE58"/>
    <mergeCell ref="PSP58:PST58"/>
    <mergeCell ref="PTE58:PTI58"/>
    <mergeCell ref="PNZ58:POD58"/>
    <mergeCell ref="POO58:POS58"/>
    <mergeCell ref="PPD58:PPH58"/>
    <mergeCell ref="PPS58:PPW58"/>
    <mergeCell ref="PQH58:PQL58"/>
    <mergeCell ref="PLC58:PLG58"/>
    <mergeCell ref="PLR58:PLV58"/>
    <mergeCell ref="PMG58:PMK58"/>
    <mergeCell ref="PMV58:PMZ58"/>
    <mergeCell ref="PNK58:PNO58"/>
    <mergeCell ref="QFH58:QFL58"/>
    <mergeCell ref="QFW58:QGA58"/>
    <mergeCell ref="QGL58:QGP58"/>
    <mergeCell ref="QHA58:QHE58"/>
    <mergeCell ref="QHP58:QHT58"/>
    <mergeCell ref="QCK58:QCO58"/>
    <mergeCell ref="QCZ58:QDD58"/>
    <mergeCell ref="QDO58:QDS58"/>
    <mergeCell ref="QED58:QEH58"/>
    <mergeCell ref="QES58:QEW58"/>
    <mergeCell ref="PZN58:PZR58"/>
    <mergeCell ref="QAC58:QAG58"/>
    <mergeCell ref="QAR58:QAV58"/>
    <mergeCell ref="QBG58:QBK58"/>
    <mergeCell ref="QBV58:QBZ58"/>
    <mergeCell ref="PWQ58:PWU58"/>
    <mergeCell ref="PXF58:PXJ58"/>
    <mergeCell ref="PXU58:PXY58"/>
    <mergeCell ref="PYJ58:PYN58"/>
    <mergeCell ref="PYY58:PZC58"/>
    <mergeCell ref="QQV58:QQZ58"/>
    <mergeCell ref="QRK58:QRO58"/>
    <mergeCell ref="QRZ58:QSD58"/>
    <mergeCell ref="QSO58:QSS58"/>
    <mergeCell ref="QTD58:QTH58"/>
    <mergeCell ref="QNY58:QOC58"/>
    <mergeCell ref="QON58:QOR58"/>
    <mergeCell ref="QPC58:QPG58"/>
    <mergeCell ref="QPR58:QPV58"/>
    <mergeCell ref="QQG58:QQK58"/>
    <mergeCell ref="QLB58:QLF58"/>
    <mergeCell ref="QLQ58:QLU58"/>
    <mergeCell ref="QMF58:QMJ58"/>
    <mergeCell ref="QMU58:QMY58"/>
    <mergeCell ref="QNJ58:QNN58"/>
    <mergeCell ref="QIE58:QII58"/>
    <mergeCell ref="QIT58:QIX58"/>
    <mergeCell ref="QJI58:QJM58"/>
    <mergeCell ref="QJX58:QKB58"/>
    <mergeCell ref="QKM58:QKQ58"/>
    <mergeCell ref="RCJ58:RCN58"/>
    <mergeCell ref="RCY58:RDC58"/>
    <mergeCell ref="RDN58:RDR58"/>
    <mergeCell ref="REC58:REG58"/>
    <mergeCell ref="RER58:REV58"/>
    <mergeCell ref="QZM58:QZQ58"/>
    <mergeCell ref="RAB58:RAF58"/>
    <mergeCell ref="RAQ58:RAU58"/>
    <mergeCell ref="RBF58:RBJ58"/>
    <mergeCell ref="RBU58:RBY58"/>
    <mergeCell ref="QWP58:QWT58"/>
    <mergeCell ref="QXE58:QXI58"/>
    <mergeCell ref="QXT58:QXX58"/>
    <mergeCell ref="QYI58:QYM58"/>
    <mergeCell ref="QYX58:QZB58"/>
    <mergeCell ref="QTS58:QTW58"/>
    <mergeCell ref="QUH58:QUL58"/>
    <mergeCell ref="QUW58:QVA58"/>
    <mergeCell ref="QVL58:QVP58"/>
    <mergeCell ref="QWA58:QWE58"/>
    <mergeCell ref="RNX58:ROB58"/>
    <mergeCell ref="ROM58:ROQ58"/>
    <mergeCell ref="RPB58:RPF58"/>
    <mergeCell ref="RPQ58:RPU58"/>
    <mergeCell ref="RQF58:RQJ58"/>
    <mergeCell ref="RLA58:RLE58"/>
    <mergeCell ref="RLP58:RLT58"/>
    <mergeCell ref="RME58:RMI58"/>
    <mergeCell ref="RMT58:RMX58"/>
    <mergeCell ref="RNI58:RNM58"/>
    <mergeCell ref="RID58:RIH58"/>
    <mergeCell ref="RIS58:RIW58"/>
    <mergeCell ref="RJH58:RJL58"/>
    <mergeCell ref="RJW58:RKA58"/>
    <mergeCell ref="RKL58:RKP58"/>
    <mergeCell ref="RFG58:RFK58"/>
    <mergeCell ref="RFV58:RFZ58"/>
    <mergeCell ref="RGK58:RGO58"/>
    <mergeCell ref="RGZ58:RHD58"/>
    <mergeCell ref="RHO58:RHS58"/>
    <mergeCell ref="RZL58:RZP58"/>
    <mergeCell ref="SAA58:SAE58"/>
    <mergeCell ref="SAP58:SAT58"/>
    <mergeCell ref="SBE58:SBI58"/>
    <mergeCell ref="SBT58:SBX58"/>
    <mergeCell ref="RWO58:RWS58"/>
    <mergeCell ref="RXD58:RXH58"/>
    <mergeCell ref="RXS58:RXW58"/>
    <mergeCell ref="RYH58:RYL58"/>
    <mergeCell ref="RYW58:RZA58"/>
    <mergeCell ref="RTR58:RTV58"/>
    <mergeCell ref="RUG58:RUK58"/>
    <mergeCell ref="RUV58:RUZ58"/>
    <mergeCell ref="RVK58:RVO58"/>
    <mergeCell ref="RVZ58:RWD58"/>
    <mergeCell ref="RQU58:RQY58"/>
    <mergeCell ref="RRJ58:RRN58"/>
    <mergeCell ref="RRY58:RSC58"/>
    <mergeCell ref="RSN58:RSR58"/>
    <mergeCell ref="RTC58:RTG58"/>
    <mergeCell ref="SKZ58:SLD58"/>
    <mergeCell ref="SLO58:SLS58"/>
    <mergeCell ref="SMD58:SMH58"/>
    <mergeCell ref="SMS58:SMW58"/>
    <mergeCell ref="SNH58:SNL58"/>
    <mergeCell ref="SIC58:SIG58"/>
    <mergeCell ref="SIR58:SIV58"/>
    <mergeCell ref="SJG58:SJK58"/>
    <mergeCell ref="SJV58:SJZ58"/>
    <mergeCell ref="SKK58:SKO58"/>
    <mergeCell ref="SFF58:SFJ58"/>
    <mergeCell ref="SFU58:SFY58"/>
    <mergeCell ref="SGJ58:SGN58"/>
    <mergeCell ref="SGY58:SHC58"/>
    <mergeCell ref="SHN58:SHR58"/>
    <mergeCell ref="SCI58:SCM58"/>
    <mergeCell ref="SCX58:SDB58"/>
    <mergeCell ref="SDM58:SDQ58"/>
    <mergeCell ref="SEB58:SEF58"/>
    <mergeCell ref="SEQ58:SEU58"/>
    <mergeCell ref="SWN58:SWR58"/>
    <mergeCell ref="SXC58:SXG58"/>
    <mergeCell ref="SXR58:SXV58"/>
    <mergeCell ref="SYG58:SYK58"/>
    <mergeCell ref="SYV58:SYZ58"/>
    <mergeCell ref="STQ58:STU58"/>
    <mergeCell ref="SUF58:SUJ58"/>
    <mergeCell ref="SUU58:SUY58"/>
    <mergeCell ref="SVJ58:SVN58"/>
    <mergeCell ref="SVY58:SWC58"/>
    <mergeCell ref="SQT58:SQX58"/>
    <mergeCell ref="SRI58:SRM58"/>
    <mergeCell ref="SRX58:SSB58"/>
    <mergeCell ref="SSM58:SSQ58"/>
    <mergeCell ref="STB58:STF58"/>
    <mergeCell ref="SNW58:SOA58"/>
    <mergeCell ref="SOL58:SOP58"/>
    <mergeCell ref="SPA58:SPE58"/>
    <mergeCell ref="SPP58:SPT58"/>
    <mergeCell ref="SQE58:SQI58"/>
    <mergeCell ref="TIB58:TIF58"/>
    <mergeCell ref="TIQ58:TIU58"/>
    <mergeCell ref="TJF58:TJJ58"/>
    <mergeCell ref="TJU58:TJY58"/>
    <mergeCell ref="TKJ58:TKN58"/>
    <mergeCell ref="TFE58:TFI58"/>
    <mergeCell ref="TFT58:TFX58"/>
    <mergeCell ref="TGI58:TGM58"/>
    <mergeCell ref="TGX58:THB58"/>
    <mergeCell ref="THM58:THQ58"/>
    <mergeCell ref="TCH58:TCL58"/>
    <mergeCell ref="TCW58:TDA58"/>
    <mergeCell ref="TDL58:TDP58"/>
    <mergeCell ref="TEA58:TEE58"/>
    <mergeCell ref="TEP58:TET58"/>
    <mergeCell ref="SZK58:SZO58"/>
    <mergeCell ref="SZZ58:TAD58"/>
    <mergeCell ref="TAO58:TAS58"/>
    <mergeCell ref="TBD58:TBH58"/>
    <mergeCell ref="TBS58:TBW58"/>
    <mergeCell ref="TTP58:TTT58"/>
    <mergeCell ref="TUE58:TUI58"/>
    <mergeCell ref="TUT58:TUX58"/>
    <mergeCell ref="TVI58:TVM58"/>
    <mergeCell ref="TVX58:TWB58"/>
    <mergeCell ref="TQS58:TQW58"/>
    <mergeCell ref="TRH58:TRL58"/>
    <mergeCell ref="TRW58:TSA58"/>
    <mergeCell ref="TSL58:TSP58"/>
    <mergeCell ref="TTA58:TTE58"/>
    <mergeCell ref="TNV58:TNZ58"/>
    <mergeCell ref="TOK58:TOO58"/>
    <mergeCell ref="TOZ58:TPD58"/>
    <mergeCell ref="TPO58:TPS58"/>
    <mergeCell ref="TQD58:TQH58"/>
    <mergeCell ref="TKY58:TLC58"/>
    <mergeCell ref="TLN58:TLR58"/>
    <mergeCell ref="TMC58:TMG58"/>
    <mergeCell ref="TMR58:TMV58"/>
    <mergeCell ref="TNG58:TNK58"/>
    <mergeCell ref="UFD58:UFH58"/>
    <mergeCell ref="UFS58:UFW58"/>
    <mergeCell ref="UGH58:UGL58"/>
    <mergeCell ref="UGW58:UHA58"/>
    <mergeCell ref="UHL58:UHP58"/>
    <mergeCell ref="UCG58:UCK58"/>
    <mergeCell ref="UCV58:UCZ58"/>
    <mergeCell ref="UDK58:UDO58"/>
    <mergeCell ref="UDZ58:UED58"/>
    <mergeCell ref="UEO58:UES58"/>
    <mergeCell ref="TZJ58:TZN58"/>
    <mergeCell ref="TZY58:UAC58"/>
    <mergeCell ref="UAN58:UAR58"/>
    <mergeCell ref="UBC58:UBG58"/>
    <mergeCell ref="UBR58:UBV58"/>
    <mergeCell ref="TWM58:TWQ58"/>
    <mergeCell ref="TXB58:TXF58"/>
    <mergeCell ref="TXQ58:TXU58"/>
    <mergeCell ref="TYF58:TYJ58"/>
    <mergeCell ref="TYU58:TYY58"/>
    <mergeCell ref="UQR58:UQV58"/>
    <mergeCell ref="URG58:URK58"/>
    <mergeCell ref="URV58:URZ58"/>
    <mergeCell ref="USK58:USO58"/>
    <mergeCell ref="USZ58:UTD58"/>
    <mergeCell ref="UNU58:UNY58"/>
    <mergeCell ref="UOJ58:UON58"/>
    <mergeCell ref="UOY58:UPC58"/>
    <mergeCell ref="UPN58:UPR58"/>
    <mergeCell ref="UQC58:UQG58"/>
    <mergeCell ref="UKX58:ULB58"/>
    <mergeCell ref="ULM58:ULQ58"/>
    <mergeCell ref="UMB58:UMF58"/>
    <mergeCell ref="UMQ58:UMU58"/>
    <mergeCell ref="UNF58:UNJ58"/>
    <mergeCell ref="UIA58:UIE58"/>
    <mergeCell ref="UIP58:UIT58"/>
    <mergeCell ref="UJE58:UJI58"/>
    <mergeCell ref="UJT58:UJX58"/>
    <mergeCell ref="UKI58:UKM58"/>
    <mergeCell ref="VCF58:VCJ58"/>
    <mergeCell ref="VCU58:VCY58"/>
    <mergeCell ref="VDJ58:VDN58"/>
    <mergeCell ref="VDY58:VEC58"/>
    <mergeCell ref="VEN58:VER58"/>
    <mergeCell ref="UZI58:UZM58"/>
    <mergeCell ref="UZX58:VAB58"/>
    <mergeCell ref="VAM58:VAQ58"/>
    <mergeCell ref="VBB58:VBF58"/>
    <mergeCell ref="VBQ58:VBU58"/>
    <mergeCell ref="UWL58:UWP58"/>
    <mergeCell ref="UXA58:UXE58"/>
    <mergeCell ref="UXP58:UXT58"/>
    <mergeCell ref="UYE58:UYI58"/>
    <mergeCell ref="UYT58:UYX58"/>
    <mergeCell ref="UTO58:UTS58"/>
    <mergeCell ref="UUD58:UUH58"/>
    <mergeCell ref="UUS58:UUW58"/>
    <mergeCell ref="UVH58:UVL58"/>
    <mergeCell ref="UVW58:UWA58"/>
    <mergeCell ref="VNT58:VNX58"/>
    <mergeCell ref="VOI58:VOM58"/>
    <mergeCell ref="VOX58:VPB58"/>
    <mergeCell ref="VPM58:VPQ58"/>
    <mergeCell ref="VQB58:VQF58"/>
    <mergeCell ref="VKW58:VLA58"/>
    <mergeCell ref="VLL58:VLP58"/>
    <mergeCell ref="VMA58:VME58"/>
    <mergeCell ref="VMP58:VMT58"/>
    <mergeCell ref="VNE58:VNI58"/>
    <mergeCell ref="VHZ58:VID58"/>
    <mergeCell ref="VIO58:VIS58"/>
    <mergeCell ref="VJD58:VJH58"/>
    <mergeCell ref="VJS58:VJW58"/>
    <mergeCell ref="VKH58:VKL58"/>
    <mergeCell ref="VFC58:VFG58"/>
    <mergeCell ref="VFR58:VFV58"/>
    <mergeCell ref="VGG58:VGK58"/>
    <mergeCell ref="VGV58:VGZ58"/>
    <mergeCell ref="VHK58:VHO58"/>
    <mergeCell ref="VZH58:VZL58"/>
    <mergeCell ref="VZW58:WAA58"/>
    <mergeCell ref="WAL58:WAP58"/>
    <mergeCell ref="WBA58:WBE58"/>
    <mergeCell ref="WBP58:WBT58"/>
    <mergeCell ref="VWK58:VWO58"/>
    <mergeCell ref="VWZ58:VXD58"/>
    <mergeCell ref="VXO58:VXS58"/>
    <mergeCell ref="VYD58:VYH58"/>
    <mergeCell ref="VYS58:VYW58"/>
    <mergeCell ref="VTN58:VTR58"/>
    <mergeCell ref="VUC58:VUG58"/>
    <mergeCell ref="VUR58:VUV58"/>
    <mergeCell ref="VVG58:VVK58"/>
    <mergeCell ref="VVV58:VVZ58"/>
    <mergeCell ref="VQQ58:VQU58"/>
    <mergeCell ref="VRF58:VRJ58"/>
    <mergeCell ref="VRU58:VRY58"/>
    <mergeCell ref="VSJ58:VSN58"/>
    <mergeCell ref="VSY58:VTC58"/>
    <mergeCell ref="WKV58:WKZ58"/>
    <mergeCell ref="WLK58:WLO58"/>
    <mergeCell ref="WLZ58:WMD58"/>
    <mergeCell ref="WMO58:WMS58"/>
    <mergeCell ref="WND58:WNH58"/>
    <mergeCell ref="WHY58:WIC58"/>
    <mergeCell ref="WIN58:WIR58"/>
    <mergeCell ref="WJC58:WJG58"/>
    <mergeCell ref="WJR58:WJV58"/>
    <mergeCell ref="WKG58:WKK58"/>
    <mergeCell ref="WFB58:WFF58"/>
    <mergeCell ref="WFQ58:WFU58"/>
    <mergeCell ref="WGF58:WGJ58"/>
    <mergeCell ref="WGU58:WGY58"/>
    <mergeCell ref="WHJ58:WHN58"/>
    <mergeCell ref="WCE58:WCI58"/>
    <mergeCell ref="WCT58:WCX58"/>
    <mergeCell ref="WDI58:WDM58"/>
    <mergeCell ref="WDX58:WEB58"/>
    <mergeCell ref="WEM58:WEQ58"/>
    <mergeCell ref="WWY58:WXC58"/>
    <mergeCell ref="WXN58:WXR58"/>
    <mergeCell ref="WYC58:WYG58"/>
    <mergeCell ref="WYR58:WYV58"/>
    <mergeCell ref="WTM58:WTQ58"/>
    <mergeCell ref="WUB58:WUF58"/>
    <mergeCell ref="WUQ58:WUU58"/>
    <mergeCell ref="WVF58:WVJ58"/>
    <mergeCell ref="WVU58:WVY58"/>
    <mergeCell ref="WQP58:WQT58"/>
    <mergeCell ref="WRE58:WRI58"/>
    <mergeCell ref="WRT58:WRX58"/>
    <mergeCell ref="WSI58:WSM58"/>
    <mergeCell ref="WSX58:WTB58"/>
    <mergeCell ref="WNS58:WNW58"/>
    <mergeCell ref="WOH58:WOL58"/>
    <mergeCell ref="WOW58:WPA58"/>
    <mergeCell ref="WPL58:WPP58"/>
    <mergeCell ref="WQA58:WQE58"/>
    <mergeCell ref="KO41:KS41"/>
    <mergeCell ref="XFA58:XFD58"/>
    <mergeCell ref="P41:T41"/>
    <mergeCell ref="AE41:AI41"/>
    <mergeCell ref="AT41:AX41"/>
    <mergeCell ref="BI41:BM41"/>
    <mergeCell ref="BX41:CB41"/>
    <mergeCell ref="CM41:CQ41"/>
    <mergeCell ref="DB41:DF41"/>
    <mergeCell ref="DQ41:DU41"/>
    <mergeCell ref="EF41:EJ41"/>
    <mergeCell ref="EU41:EY41"/>
    <mergeCell ref="FJ41:FN41"/>
    <mergeCell ref="FY41:GC41"/>
    <mergeCell ref="GN41:GR41"/>
    <mergeCell ref="HC41:HG41"/>
    <mergeCell ref="HR41:HV41"/>
    <mergeCell ref="XCD58:XCH58"/>
    <mergeCell ref="XCS58:XCW58"/>
    <mergeCell ref="XDH58:XDL58"/>
    <mergeCell ref="XDW58:XEA58"/>
    <mergeCell ref="XEL58:XEP58"/>
    <mergeCell ref="WZG58:WZK58"/>
    <mergeCell ref="WZV58:WZZ58"/>
    <mergeCell ref="XAK58:XAO58"/>
    <mergeCell ref="XAZ58:XBD58"/>
    <mergeCell ref="XBO58:XBS58"/>
    <mergeCell ref="WWJ58:WWN58"/>
    <mergeCell ref="TU41:TY41"/>
    <mergeCell ref="UJ41:UN41"/>
    <mergeCell ref="UY41:VC41"/>
    <mergeCell ref="VN41:VR41"/>
    <mergeCell ref="WC41:WG41"/>
    <mergeCell ref="QX41:RB41"/>
    <mergeCell ref="RM41:RQ41"/>
    <mergeCell ref="SB41:SF41"/>
    <mergeCell ref="SQ41:SU41"/>
    <mergeCell ref="TF41:TJ41"/>
    <mergeCell ref="OA41:OE41"/>
    <mergeCell ref="OP41:OT41"/>
    <mergeCell ref="PE41:PI41"/>
    <mergeCell ref="PT41:PX41"/>
    <mergeCell ref="QI41:QM41"/>
    <mergeCell ref="LD41:LH41"/>
    <mergeCell ref="LS41:LW41"/>
    <mergeCell ref="MH41:ML41"/>
    <mergeCell ref="MW41:NA41"/>
    <mergeCell ref="NL41:NP41"/>
    <mergeCell ref="AFI41:AFM41"/>
    <mergeCell ref="AFX41:AGB41"/>
    <mergeCell ref="AGM41:AGQ41"/>
    <mergeCell ref="AHB41:AHF41"/>
    <mergeCell ref="AHQ41:AHU41"/>
    <mergeCell ref="ACL41:ACP41"/>
    <mergeCell ref="ADA41:ADE41"/>
    <mergeCell ref="ADP41:ADT41"/>
    <mergeCell ref="AEE41:AEI41"/>
    <mergeCell ref="AET41:AEX41"/>
    <mergeCell ref="ZO41:ZS41"/>
    <mergeCell ref="AAD41:AAH41"/>
    <mergeCell ref="AAS41:AAW41"/>
    <mergeCell ref="ABH41:ABL41"/>
    <mergeCell ref="ABW41:ACA41"/>
    <mergeCell ref="WR41:WV41"/>
    <mergeCell ref="XG41:XK41"/>
    <mergeCell ref="XV41:XZ41"/>
    <mergeCell ref="YK41:YO41"/>
    <mergeCell ref="YZ41:ZD41"/>
    <mergeCell ref="AQW41:ARA41"/>
    <mergeCell ref="ARL41:ARP41"/>
    <mergeCell ref="ASA41:ASE41"/>
    <mergeCell ref="ASP41:AST41"/>
    <mergeCell ref="ATE41:ATI41"/>
    <mergeCell ref="ANZ41:AOD41"/>
    <mergeCell ref="AOO41:AOS41"/>
    <mergeCell ref="APD41:APH41"/>
    <mergeCell ref="APS41:APW41"/>
    <mergeCell ref="AQH41:AQL41"/>
    <mergeCell ref="ALC41:ALG41"/>
    <mergeCell ref="ALR41:ALV41"/>
    <mergeCell ref="AMG41:AMK41"/>
    <mergeCell ref="AMV41:AMZ41"/>
    <mergeCell ref="ANK41:ANO41"/>
    <mergeCell ref="AIF41:AIJ41"/>
    <mergeCell ref="AIU41:AIY41"/>
    <mergeCell ref="AJJ41:AJN41"/>
    <mergeCell ref="AJY41:AKC41"/>
    <mergeCell ref="AKN41:AKR41"/>
    <mergeCell ref="BCK41:BCO41"/>
    <mergeCell ref="BCZ41:BDD41"/>
    <mergeCell ref="BDO41:BDS41"/>
    <mergeCell ref="BED41:BEH41"/>
    <mergeCell ref="BES41:BEW41"/>
    <mergeCell ref="AZN41:AZR41"/>
    <mergeCell ref="BAC41:BAG41"/>
    <mergeCell ref="BAR41:BAV41"/>
    <mergeCell ref="BBG41:BBK41"/>
    <mergeCell ref="BBV41:BBZ41"/>
    <mergeCell ref="AWQ41:AWU41"/>
    <mergeCell ref="AXF41:AXJ41"/>
    <mergeCell ref="AXU41:AXY41"/>
    <mergeCell ref="AYJ41:AYN41"/>
    <mergeCell ref="AYY41:AZC41"/>
    <mergeCell ref="ATT41:ATX41"/>
    <mergeCell ref="AUI41:AUM41"/>
    <mergeCell ref="AUX41:AVB41"/>
    <mergeCell ref="AVM41:AVQ41"/>
    <mergeCell ref="AWB41:AWF41"/>
    <mergeCell ref="BNY41:BOC41"/>
    <mergeCell ref="BON41:BOR41"/>
    <mergeCell ref="BPC41:BPG41"/>
    <mergeCell ref="BPR41:BPV41"/>
    <mergeCell ref="BQG41:BQK41"/>
    <mergeCell ref="BLB41:BLF41"/>
    <mergeCell ref="BLQ41:BLU41"/>
    <mergeCell ref="BMF41:BMJ41"/>
    <mergeCell ref="BMU41:BMY41"/>
    <mergeCell ref="BNJ41:BNN41"/>
    <mergeCell ref="BIE41:BII41"/>
    <mergeCell ref="BIT41:BIX41"/>
    <mergeCell ref="BJI41:BJM41"/>
    <mergeCell ref="BJX41:BKB41"/>
    <mergeCell ref="BKM41:BKQ41"/>
    <mergeCell ref="BFH41:BFL41"/>
    <mergeCell ref="BFW41:BGA41"/>
    <mergeCell ref="BGL41:BGP41"/>
    <mergeCell ref="BHA41:BHE41"/>
    <mergeCell ref="BHP41:BHT41"/>
    <mergeCell ref="BZM41:BZQ41"/>
    <mergeCell ref="CAB41:CAF41"/>
    <mergeCell ref="CAQ41:CAU41"/>
    <mergeCell ref="CBF41:CBJ41"/>
    <mergeCell ref="CBU41:CBY41"/>
    <mergeCell ref="BWP41:BWT41"/>
    <mergeCell ref="BXE41:BXI41"/>
    <mergeCell ref="BXT41:BXX41"/>
    <mergeCell ref="BYI41:BYM41"/>
    <mergeCell ref="BYX41:BZB41"/>
    <mergeCell ref="BTS41:BTW41"/>
    <mergeCell ref="BUH41:BUL41"/>
    <mergeCell ref="BUW41:BVA41"/>
    <mergeCell ref="BVL41:BVP41"/>
    <mergeCell ref="BWA41:BWE41"/>
    <mergeCell ref="BQV41:BQZ41"/>
    <mergeCell ref="BRK41:BRO41"/>
    <mergeCell ref="BRZ41:BSD41"/>
    <mergeCell ref="BSO41:BSS41"/>
    <mergeCell ref="BTD41:BTH41"/>
    <mergeCell ref="CLA41:CLE41"/>
    <mergeCell ref="CLP41:CLT41"/>
    <mergeCell ref="CME41:CMI41"/>
    <mergeCell ref="CMT41:CMX41"/>
    <mergeCell ref="CNI41:CNM41"/>
    <mergeCell ref="CID41:CIH41"/>
    <mergeCell ref="CIS41:CIW41"/>
    <mergeCell ref="CJH41:CJL41"/>
    <mergeCell ref="CJW41:CKA41"/>
    <mergeCell ref="CKL41:CKP41"/>
    <mergeCell ref="CFG41:CFK41"/>
    <mergeCell ref="CFV41:CFZ41"/>
    <mergeCell ref="CGK41:CGO41"/>
    <mergeCell ref="CGZ41:CHD41"/>
    <mergeCell ref="CHO41:CHS41"/>
    <mergeCell ref="CCJ41:CCN41"/>
    <mergeCell ref="CCY41:CDC41"/>
    <mergeCell ref="CDN41:CDR41"/>
    <mergeCell ref="CEC41:CEG41"/>
    <mergeCell ref="CER41:CEV41"/>
    <mergeCell ref="CWO41:CWS41"/>
    <mergeCell ref="CXD41:CXH41"/>
    <mergeCell ref="CXS41:CXW41"/>
    <mergeCell ref="CYH41:CYL41"/>
    <mergeCell ref="CYW41:CZA41"/>
    <mergeCell ref="CTR41:CTV41"/>
    <mergeCell ref="CUG41:CUK41"/>
    <mergeCell ref="CUV41:CUZ41"/>
    <mergeCell ref="CVK41:CVO41"/>
    <mergeCell ref="CVZ41:CWD41"/>
    <mergeCell ref="CQU41:CQY41"/>
    <mergeCell ref="CRJ41:CRN41"/>
    <mergeCell ref="CRY41:CSC41"/>
    <mergeCell ref="CSN41:CSR41"/>
    <mergeCell ref="CTC41:CTG41"/>
    <mergeCell ref="CNX41:COB41"/>
    <mergeCell ref="COM41:COQ41"/>
    <mergeCell ref="CPB41:CPF41"/>
    <mergeCell ref="CPQ41:CPU41"/>
    <mergeCell ref="CQF41:CQJ41"/>
    <mergeCell ref="DIC41:DIG41"/>
    <mergeCell ref="DIR41:DIV41"/>
    <mergeCell ref="DJG41:DJK41"/>
    <mergeCell ref="DJV41:DJZ41"/>
    <mergeCell ref="DKK41:DKO41"/>
    <mergeCell ref="DFF41:DFJ41"/>
    <mergeCell ref="DFU41:DFY41"/>
    <mergeCell ref="DGJ41:DGN41"/>
    <mergeCell ref="DGY41:DHC41"/>
    <mergeCell ref="DHN41:DHR41"/>
    <mergeCell ref="DCI41:DCM41"/>
    <mergeCell ref="DCX41:DDB41"/>
    <mergeCell ref="DDM41:DDQ41"/>
    <mergeCell ref="DEB41:DEF41"/>
    <mergeCell ref="DEQ41:DEU41"/>
    <mergeCell ref="CZL41:CZP41"/>
    <mergeCell ref="DAA41:DAE41"/>
    <mergeCell ref="DAP41:DAT41"/>
    <mergeCell ref="DBE41:DBI41"/>
    <mergeCell ref="DBT41:DBX41"/>
    <mergeCell ref="DTQ41:DTU41"/>
    <mergeCell ref="DUF41:DUJ41"/>
    <mergeCell ref="DUU41:DUY41"/>
    <mergeCell ref="DVJ41:DVN41"/>
    <mergeCell ref="DVY41:DWC41"/>
    <mergeCell ref="DQT41:DQX41"/>
    <mergeCell ref="DRI41:DRM41"/>
    <mergeCell ref="DRX41:DSB41"/>
    <mergeCell ref="DSM41:DSQ41"/>
    <mergeCell ref="DTB41:DTF41"/>
    <mergeCell ref="DNW41:DOA41"/>
    <mergeCell ref="DOL41:DOP41"/>
    <mergeCell ref="DPA41:DPE41"/>
    <mergeCell ref="DPP41:DPT41"/>
    <mergeCell ref="DQE41:DQI41"/>
    <mergeCell ref="DKZ41:DLD41"/>
    <mergeCell ref="DLO41:DLS41"/>
    <mergeCell ref="DMD41:DMH41"/>
    <mergeCell ref="DMS41:DMW41"/>
    <mergeCell ref="DNH41:DNL41"/>
    <mergeCell ref="EFE41:EFI41"/>
    <mergeCell ref="EFT41:EFX41"/>
    <mergeCell ref="EGI41:EGM41"/>
    <mergeCell ref="EGX41:EHB41"/>
    <mergeCell ref="EHM41:EHQ41"/>
    <mergeCell ref="ECH41:ECL41"/>
    <mergeCell ref="ECW41:EDA41"/>
    <mergeCell ref="EDL41:EDP41"/>
    <mergeCell ref="EEA41:EEE41"/>
    <mergeCell ref="EEP41:EET41"/>
    <mergeCell ref="DZK41:DZO41"/>
    <mergeCell ref="DZZ41:EAD41"/>
    <mergeCell ref="EAO41:EAS41"/>
    <mergeCell ref="EBD41:EBH41"/>
    <mergeCell ref="EBS41:EBW41"/>
    <mergeCell ref="DWN41:DWR41"/>
    <mergeCell ref="DXC41:DXG41"/>
    <mergeCell ref="DXR41:DXV41"/>
    <mergeCell ref="DYG41:DYK41"/>
    <mergeCell ref="DYV41:DYZ41"/>
    <mergeCell ref="EQS41:EQW41"/>
    <mergeCell ref="ERH41:ERL41"/>
    <mergeCell ref="ERW41:ESA41"/>
    <mergeCell ref="ESL41:ESP41"/>
    <mergeCell ref="ETA41:ETE41"/>
    <mergeCell ref="ENV41:ENZ41"/>
    <mergeCell ref="EOK41:EOO41"/>
    <mergeCell ref="EOZ41:EPD41"/>
    <mergeCell ref="EPO41:EPS41"/>
    <mergeCell ref="EQD41:EQH41"/>
    <mergeCell ref="EKY41:ELC41"/>
    <mergeCell ref="ELN41:ELR41"/>
    <mergeCell ref="EMC41:EMG41"/>
    <mergeCell ref="EMR41:EMV41"/>
    <mergeCell ref="ENG41:ENK41"/>
    <mergeCell ref="EIB41:EIF41"/>
    <mergeCell ref="EIQ41:EIU41"/>
    <mergeCell ref="EJF41:EJJ41"/>
    <mergeCell ref="EJU41:EJY41"/>
    <mergeCell ref="EKJ41:EKN41"/>
    <mergeCell ref="FCG41:FCK41"/>
    <mergeCell ref="FCV41:FCZ41"/>
    <mergeCell ref="FDK41:FDO41"/>
    <mergeCell ref="FDZ41:FED41"/>
    <mergeCell ref="FEO41:FES41"/>
    <mergeCell ref="EZJ41:EZN41"/>
    <mergeCell ref="EZY41:FAC41"/>
    <mergeCell ref="FAN41:FAR41"/>
    <mergeCell ref="FBC41:FBG41"/>
    <mergeCell ref="FBR41:FBV41"/>
    <mergeCell ref="EWM41:EWQ41"/>
    <mergeCell ref="EXB41:EXF41"/>
    <mergeCell ref="EXQ41:EXU41"/>
    <mergeCell ref="EYF41:EYJ41"/>
    <mergeCell ref="EYU41:EYY41"/>
    <mergeCell ref="ETP41:ETT41"/>
    <mergeCell ref="EUE41:EUI41"/>
    <mergeCell ref="EUT41:EUX41"/>
    <mergeCell ref="EVI41:EVM41"/>
    <mergeCell ref="EVX41:EWB41"/>
    <mergeCell ref="FNU41:FNY41"/>
    <mergeCell ref="FOJ41:FON41"/>
    <mergeCell ref="FOY41:FPC41"/>
    <mergeCell ref="FPN41:FPR41"/>
    <mergeCell ref="FQC41:FQG41"/>
    <mergeCell ref="FKX41:FLB41"/>
    <mergeCell ref="FLM41:FLQ41"/>
    <mergeCell ref="FMB41:FMF41"/>
    <mergeCell ref="FMQ41:FMU41"/>
    <mergeCell ref="FNF41:FNJ41"/>
    <mergeCell ref="FIA41:FIE41"/>
    <mergeCell ref="FIP41:FIT41"/>
    <mergeCell ref="FJE41:FJI41"/>
    <mergeCell ref="FJT41:FJX41"/>
    <mergeCell ref="FKI41:FKM41"/>
    <mergeCell ref="FFD41:FFH41"/>
    <mergeCell ref="FFS41:FFW41"/>
    <mergeCell ref="FGH41:FGL41"/>
    <mergeCell ref="FGW41:FHA41"/>
    <mergeCell ref="FHL41:FHP41"/>
    <mergeCell ref="FZI41:FZM41"/>
    <mergeCell ref="FZX41:GAB41"/>
    <mergeCell ref="GAM41:GAQ41"/>
    <mergeCell ref="GBB41:GBF41"/>
    <mergeCell ref="GBQ41:GBU41"/>
    <mergeCell ref="FWL41:FWP41"/>
    <mergeCell ref="FXA41:FXE41"/>
    <mergeCell ref="FXP41:FXT41"/>
    <mergeCell ref="FYE41:FYI41"/>
    <mergeCell ref="FYT41:FYX41"/>
    <mergeCell ref="FTO41:FTS41"/>
    <mergeCell ref="FUD41:FUH41"/>
    <mergeCell ref="FUS41:FUW41"/>
    <mergeCell ref="FVH41:FVL41"/>
    <mergeCell ref="FVW41:FWA41"/>
    <mergeCell ref="FQR41:FQV41"/>
    <mergeCell ref="FRG41:FRK41"/>
    <mergeCell ref="FRV41:FRZ41"/>
    <mergeCell ref="FSK41:FSO41"/>
    <mergeCell ref="FSZ41:FTD41"/>
    <mergeCell ref="GKW41:GLA41"/>
    <mergeCell ref="GLL41:GLP41"/>
    <mergeCell ref="GMA41:GME41"/>
    <mergeCell ref="GMP41:GMT41"/>
    <mergeCell ref="GNE41:GNI41"/>
    <mergeCell ref="GHZ41:GID41"/>
    <mergeCell ref="GIO41:GIS41"/>
    <mergeCell ref="GJD41:GJH41"/>
    <mergeCell ref="GJS41:GJW41"/>
    <mergeCell ref="GKH41:GKL41"/>
    <mergeCell ref="GFC41:GFG41"/>
    <mergeCell ref="GFR41:GFV41"/>
    <mergeCell ref="GGG41:GGK41"/>
    <mergeCell ref="GGV41:GGZ41"/>
    <mergeCell ref="GHK41:GHO41"/>
    <mergeCell ref="GCF41:GCJ41"/>
    <mergeCell ref="GCU41:GCY41"/>
    <mergeCell ref="GDJ41:GDN41"/>
    <mergeCell ref="GDY41:GEC41"/>
    <mergeCell ref="GEN41:GER41"/>
    <mergeCell ref="GWK41:GWO41"/>
    <mergeCell ref="GWZ41:GXD41"/>
    <mergeCell ref="GXO41:GXS41"/>
    <mergeCell ref="GYD41:GYH41"/>
    <mergeCell ref="GYS41:GYW41"/>
    <mergeCell ref="GTN41:GTR41"/>
    <mergeCell ref="GUC41:GUG41"/>
    <mergeCell ref="GUR41:GUV41"/>
    <mergeCell ref="GVG41:GVK41"/>
    <mergeCell ref="GVV41:GVZ41"/>
    <mergeCell ref="GQQ41:GQU41"/>
    <mergeCell ref="GRF41:GRJ41"/>
    <mergeCell ref="GRU41:GRY41"/>
    <mergeCell ref="GSJ41:GSN41"/>
    <mergeCell ref="GSY41:GTC41"/>
    <mergeCell ref="GNT41:GNX41"/>
    <mergeCell ref="GOI41:GOM41"/>
    <mergeCell ref="GOX41:GPB41"/>
    <mergeCell ref="GPM41:GPQ41"/>
    <mergeCell ref="GQB41:GQF41"/>
    <mergeCell ref="HHY41:HIC41"/>
    <mergeCell ref="HIN41:HIR41"/>
    <mergeCell ref="HJC41:HJG41"/>
    <mergeCell ref="HJR41:HJV41"/>
    <mergeCell ref="HKG41:HKK41"/>
    <mergeCell ref="HFB41:HFF41"/>
    <mergeCell ref="HFQ41:HFU41"/>
    <mergeCell ref="HGF41:HGJ41"/>
    <mergeCell ref="HGU41:HGY41"/>
    <mergeCell ref="HHJ41:HHN41"/>
    <mergeCell ref="HCE41:HCI41"/>
    <mergeCell ref="HCT41:HCX41"/>
    <mergeCell ref="HDI41:HDM41"/>
    <mergeCell ref="HDX41:HEB41"/>
    <mergeCell ref="HEM41:HEQ41"/>
    <mergeCell ref="GZH41:GZL41"/>
    <mergeCell ref="GZW41:HAA41"/>
    <mergeCell ref="HAL41:HAP41"/>
    <mergeCell ref="HBA41:HBE41"/>
    <mergeCell ref="HBP41:HBT41"/>
    <mergeCell ref="HTM41:HTQ41"/>
    <mergeCell ref="HUB41:HUF41"/>
    <mergeCell ref="HUQ41:HUU41"/>
    <mergeCell ref="HVF41:HVJ41"/>
    <mergeCell ref="HVU41:HVY41"/>
    <mergeCell ref="HQP41:HQT41"/>
    <mergeCell ref="HRE41:HRI41"/>
    <mergeCell ref="HRT41:HRX41"/>
    <mergeCell ref="HSI41:HSM41"/>
    <mergeCell ref="HSX41:HTB41"/>
    <mergeCell ref="HNS41:HNW41"/>
    <mergeCell ref="HOH41:HOL41"/>
    <mergeCell ref="HOW41:HPA41"/>
    <mergeCell ref="HPL41:HPP41"/>
    <mergeCell ref="HQA41:HQE41"/>
    <mergeCell ref="HKV41:HKZ41"/>
    <mergeCell ref="HLK41:HLO41"/>
    <mergeCell ref="HLZ41:HMD41"/>
    <mergeCell ref="HMO41:HMS41"/>
    <mergeCell ref="HND41:HNH41"/>
    <mergeCell ref="IFA41:IFE41"/>
    <mergeCell ref="IFP41:IFT41"/>
    <mergeCell ref="IGE41:IGI41"/>
    <mergeCell ref="IGT41:IGX41"/>
    <mergeCell ref="IHI41:IHM41"/>
    <mergeCell ref="ICD41:ICH41"/>
    <mergeCell ref="ICS41:ICW41"/>
    <mergeCell ref="IDH41:IDL41"/>
    <mergeCell ref="IDW41:IEA41"/>
    <mergeCell ref="IEL41:IEP41"/>
    <mergeCell ref="HZG41:HZK41"/>
    <mergeCell ref="HZV41:HZZ41"/>
    <mergeCell ref="IAK41:IAO41"/>
    <mergeCell ref="IAZ41:IBD41"/>
    <mergeCell ref="IBO41:IBS41"/>
    <mergeCell ref="HWJ41:HWN41"/>
    <mergeCell ref="HWY41:HXC41"/>
    <mergeCell ref="HXN41:HXR41"/>
    <mergeCell ref="HYC41:HYG41"/>
    <mergeCell ref="HYR41:HYV41"/>
    <mergeCell ref="IQO41:IQS41"/>
    <mergeCell ref="IRD41:IRH41"/>
    <mergeCell ref="IRS41:IRW41"/>
    <mergeCell ref="ISH41:ISL41"/>
    <mergeCell ref="ISW41:ITA41"/>
    <mergeCell ref="INR41:INV41"/>
    <mergeCell ref="IOG41:IOK41"/>
    <mergeCell ref="IOV41:IOZ41"/>
    <mergeCell ref="IPK41:IPO41"/>
    <mergeCell ref="IPZ41:IQD41"/>
    <mergeCell ref="IKU41:IKY41"/>
    <mergeCell ref="ILJ41:ILN41"/>
    <mergeCell ref="ILY41:IMC41"/>
    <mergeCell ref="IMN41:IMR41"/>
    <mergeCell ref="INC41:ING41"/>
    <mergeCell ref="IHX41:IIB41"/>
    <mergeCell ref="IIM41:IIQ41"/>
    <mergeCell ref="IJB41:IJF41"/>
    <mergeCell ref="IJQ41:IJU41"/>
    <mergeCell ref="IKF41:IKJ41"/>
    <mergeCell ref="JCC41:JCG41"/>
    <mergeCell ref="JCR41:JCV41"/>
    <mergeCell ref="JDG41:JDK41"/>
    <mergeCell ref="JDV41:JDZ41"/>
    <mergeCell ref="JEK41:JEO41"/>
    <mergeCell ref="IZF41:IZJ41"/>
    <mergeCell ref="IZU41:IZY41"/>
    <mergeCell ref="JAJ41:JAN41"/>
    <mergeCell ref="JAY41:JBC41"/>
    <mergeCell ref="JBN41:JBR41"/>
    <mergeCell ref="IWI41:IWM41"/>
    <mergeCell ref="IWX41:IXB41"/>
    <mergeCell ref="IXM41:IXQ41"/>
    <mergeCell ref="IYB41:IYF41"/>
    <mergeCell ref="IYQ41:IYU41"/>
    <mergeCell ref="ITL41:ITP41"/>
    <mergeCell ref="IUA41:IUE41"/>
    <mergeCell ref="IUP41:IUT41"/>
    <mergeCell ref="IVE41:IVI41"/>
    <mergeCell ref="IVT41:IVX41"/>
    <mergeCell ref="JNQ41:JNU41"/>
    <mergeCell ref="JOF41:JOJ41"/>
    <mergeCell ref="JOU41:JOY41"/>
    <mergeCell ref="JPJ41:JPN41"/>
    <mergeCell ref="JPY41:JQC41"/>
    <mergeCell ref="JKT41:JKX41"/>
    <mergeCell ref="JLI41:JLM41"/>
    <mergeCell ref="JLX41:JMB41"/>
    <mergeCell ref="JMM41:JMQ41"/>
    <mergeCell ref="JNB41:JNF41"/>
    <mergeCell ref="JHW41:JIA41"/>
    <mergeCell ref="JIL41:JIP41"/>
    <mergeCell ref="JJA41:JJE41"/>
    <mergeCell ref="JJP41:JJT41"/>
    <mergeCell ref="JKE41:JKI41"/>
    <mergeCell ref="JEZ41:JFD41"/>
    <mergeCell ref="JFO41:JFS41"/>
    <mergeCell ref="JGD41:JGH41"/>
    <mergeCell ref="JGS41:JGW41"/>
    <mergeCell ref="JHH41:JHL41"/>
    <mergeCell ref="JZE41:JZI41"/>
    <mergeCell ref="JZT41:JZX41"/>
    <mergeCell ref="KAI41:KAM41"/>
    <mergeCell ref="KAX41:KBB41"/>
    <mergeCell ref="KBM41:KBQ41"/>
    <mergeCell ref="JWH41:JWL41"/>
    <mergeCell ref="JWW41:JXA41"/>
    <mergeCell ref="JXL41:JXP41"/>
    <mergeCell ref="JYA41:JYE41"/>
    <mergeCell ref="JYP41:JYT41"/>
    <mergeCell ref="JTK41:JTO41"/>
    <mergeCell ref="JTZ41:JUD41"/>
    <mergeCell ref="JUO41:JUS41"/>
    <mergeCell ref="JVD41:JVH41"/>
    <mergeCell ref="JVS41:JVW41"/>
    <mergeCell ref="JQN41:JQR41"/>
    <mergeCell ref="JRC41:JRG41"/>
    <mergeCell ref="JRR41:JRV41"/>
    <mergeCell ref="JSG41:JSK41"/>
    <mergeCell ref="JSV41:JSZ41"/>
    <mergeCell ref="KKS41:KKW41"/>
    <mergeCell ref="KLH41:KLL41"/>
    <mergeCell ref="KLW41:KMA41"/>
    <mergeCell ref="KML41:KMP41"/>
    <mergeCell ref="KNA41:KNE41"/>
    <mergeCell ref="KHV41:KHZ41"/>
    <mergeCell ref="KIK41:KIO41"/>
    <mergeCell ref="KIZ41:KJD41"/>
    <mergeCell ref="KJO41:KJS41"/>
    <mergeCell ref="KKD41:KKH41"/>
    <mergeCell ref="KEY41:KFC41"/>
    <mergeCell ref="KFN41:KFR41"/>
    <mergeCell ref="KGC41:KGG41"/>
    <mergeCell ref="KGR41:KGV41"/>
    <mergeCell ref="KHG41:KHK41"/>
    <mergeCell ref="KCB41:KCF41"/>
    <mergeCell ref="KCQ41:KCU41"/>
    <mergeCell ref="KDF41:KDJ41"/>
    <mergeCell ref="KDU41:KDY41"/>
    <mergeCell ref="KEJ41:KEN41"/>
    <mergeCell ref="KWG41:KWK41"/>
    <mergeCell ref="KWV41:KWZ41"/>
    <mergeCell ref="KXK41:KXO41"/>
    <mergeCell ref="KXZ41:KYD41"/>
    <mergeCell ref="KYO41:KYS41"/>
    <mergeCell ref="KTJ41:KTN41"/>
    <mergeCell ref="KTY41:KUC41"/>
    <mergeCell ref="KUN41:KUR41"/>
    <mergeCell ref="KVC41:KVG41"/>
    <mergeCell ref="KVR41:KVV41"/>
    <mergeCell ref="KQM41:KQQ41"/>
    <mergeCell ref="KRB41:KRF41"/>
    <mergeCell ref="KRQ41:KRU41"/>
    <mergeCell ref="KSF41:KSJ41"/>
    <mergeCell ref="KSU41:KSY41"/>
    <mergeCell ref="KNP41:KNT41"/>
    <mergeCell ref="KOE41:KOI41"/>
    <mergeCell ref="KOT41:KOX41"/>
    <mergeCell ref="KPI41:KPM41"/>
    <mergeCell ref="KPX41:KQB41"/>
    <mergeCell ref="LHU41:LHY41"/>
    <mergeCell ref="LIJ41:LIN41"/>
    <mergeCell ref="LIY41:LJC41"/>
    <mergeCell ref="LJN41:LJR41"/>
    <mergeCell ref="LKC41:LKG41"/>
    <mergeCell ref="LEX41:LFB41"/>
    <mergeCell ref="LFM41:LFQ41"/>
    <mergeCell ref="LGB41:LGF41"/>
    <mergeCell ref="LGQ41:LGU41"/>
    <mergeCell ref="LHF41:LHJ41"/>
    <mergeCell ref="LCA41:LCE41"/>
    <mergeCell ref="LCP41:LCT41"/>
    <mergeCell ref="LDE41:LDI41"/>
    <mergeCell ref="LDT41:LDX41"/>
    <mergeCell ref="LEI41:LEM41"/>
    <mergeCell ref="KZD41:KZH41"/>
    <mergeCell ref="KZS41:KZW41"/>
    <mergeCell ref="LAH41:LAL41"/>
    <mergeCell ref="LAW41:LBA41"/>
    <mergeCell ref="LBL41:LBP41"/>
    <mergeCell ref="LTI41:LTM41"/>
    <mergeCell ref="LTX41:LUB41"/>
    <mergeCell ref="LUM41:LUQ41"/>
    <mergeCell ref="LVB41:LVF41"/>
    <mergeCell ref="LVQ41:LVU41"/>
    <mergeCell ref="LQL41:LQP41"/>
    <mergeCell ref="LRA41:LRE41"/>
    <mergeCell ref="LRP41:LRT41"/>
    <mergeCell ref="LSE41:LSI41"/>
    <mergeCell ref="LST41:LSX41"/>
    <mergeCell ref="LNO41:LNS41"/>
    <mergeCell ref="LOD41:LOH41"/>
    <mergeCell ref="LOS41:LOW41"/>
    <mergeCell ref="LPH41:LPL41"/>
    <mergeCell ref="LPW41:LQA41"/>
    <mergeCell ref="LKR41:LKV41"/>
    <mergeCell ref="LLG41:LLK41"/>
    <mergeCell ref="LLV41:LLZ41"/>
    <mergeCell ref="LMK41:LMO41"/>
    <mergeCell ref="LMZ41:LND41"/>
    <mergeCell ref="MEW41:MFA41"/>
    <mergeCell ref="MFL41:MFP41"/>
    <mergeCell ref="MGA41:MGE41"/>
    <mergeCell ref="MGP41:MGT41"/>
    <mergeCell ref="MHE41:MHI41"/>
    <mergeCell ref="MBZ41:MCD41"/>
    <mergeCell ref="MCO41:MCS41"/>
    <mergeCell ref="MDD41:MDH41"/>
    <mergeCell ref="MDS41:MDW41"/>
    <mergeCell ref="MEH41:MEL41"/>
    <mergeCell ref="LZC41:LZG41"/>
    <mergeCell ref="LZR41:LZV41"/>
    <mergeCell ref="MAG41:MAK41"/>
    <mergeCell ref="MAV41:MAZ41"/>
    <mergeCell ref="MBK41:MBO41"/>
    <mergeCell ref="LWF41:LWJ41"/>
    <mergeCell ref="LWU41:LWY41"/>
    <mergeCell ref="LXJ41:LXN41"/>
    <mergeCell ref="LXY41:LYC41"/>
    <mergeCell ref="LYN41:LYR41"/>
    <mergeCell ref="MQK41:MQO41"/>
    <mergeCell ref="MQZ41:MRD41"/>
    <mergeCell ref="MRO41:MRS41"/>
    <mergeCell ref="MSD41:MSH41"/>
    <mergeCell ref="MSS41:MSW41"/>
    <mergeCell ref="MNN41:MNR41"/>
    <mergeCell ref="MOC41:MOG41"/>
    <mergeCell ref="MOR41:MOV41"/>
    <mergeCell ref="MPG41:MPK41"/>
    <mergeCell ref="MPV41:MPZ41"/>
    <mergeCell ref="MKQ41:MKU41"/>
    <mergeCell ref="MLF41:MLJ41"/>
    <mergeCell ref="MLU41:MLY41"/>
    <mergeCell ref="MMJ41:MMN41"/>
    <mergeCell ref="MMY41:MNC41"/>
    <mergeCell ref="MHT41:MHX41"/>
    <mergeCell ref="MII41:MIM41"/>
    <mergeCell ref="MIX41:MJB41"/>
    <mergeCell ref="MJM41:MJQ41"/>
    <mergeCell ref="MKB41:MKF41"/>
    <mergeCell ref="NBY41:NCC41"/>
    <mergeCell ref="NCN41:NCR41"/>
    <mergeCell ref="NDC41:NDG41"/>
    <mergeCell ref="NDR41:NDV41"/>
    <mergeCell ref="NEG41:NEK41"/>
    <mergeCell ref="MZB41:MZF41"/>
    <mergeCell ref="MZQ41:MZU41"/>
    <mergeCell ref="NAF41:NAJ41"/>
    <mergeCell ref="NAU41:NAY41"/>
    <mergeCell ref="NBJ41:NBN41"/>
    <mergeCell ref="MWE41:MWI41"/>
    <mergeCell ref="MWT41:MWX41"/>
    <mergeCell ref="MXI41:MXM41"/>
    <mergeCell ref="MXX41:MYB41"/>
    <mergeCell ref="MYM41:MYQ41"/>
    <mergeCell ref="MTH41:MTL41"/>
    <mergeCell ref="MTW41:MUA41"/>
    <mergeCell ref="MUL41:MUP41"/>
    <mergeCell ref="MVA41:MVE41"/>
    <mergeCell ref="MVP41:MVT41"/>
    <mergeCell ref="NNM41:NNQ41"/>
    <mergeCell ref="NOB41:NOF41"/>
    <mergeCell ref="NOQ41:NOU41"/>
    <mergeCell ref="NPF41:NPJ41"/>
    <mergeCell ref="NPU41:NPY41"/>
    <mergeCell ref="NKP41:NKT41"/>
    <mergeCell ref="NLE41:NLI41"/>
    <mergeCell ref="NLT41:NLX41"/>
    <mergeCell ref="NMI41:NMM41"/>
    <mergeCell ref="NMX41:NNB41"/>
    <mergeCell ref="NHS41:NHW41"/>
    <mergeCell ref="NIH41:NIL41"/>
    <mergeCell ref="NIW41:NJA41"/>
    <mergeCell ref="NJL41:NJP41"/>
    <mergeCell ref="NKA41:NKE41"/>
    <mergeCell ref="NEV41:NEZ41"/>
    <mergeCell ref="NFK41:NFO41"/>
    <mergeCell ref="NFZ41:NGD41"/>
    <mergeCell ref="NGO41:NGS41"/>
    <mergeCell ref="NHD41:NHH41"/>
    <mergeCell ref="NZA41:NZE41"/>
    <mergeCell ref="NZP41:NZT41"/>
    <mergeCell ref="OAE41:OAI41"/>
    <mergeCell ref="OAT41:OAX41"/>
    <mergeCell ref="OBI41:OBM41"/>
    <mergeCell ref="NWD41:NWH41"/>
    <mergeCell ref="NWS41:NWW41"/>
    <mergeCell ref="NXH41:NXL41"/>
    <mergeCell ref="NXW41:NYA41"/>
    <mergeCell ref="NYL41:NYP41"/>
    <mergeCell ref="NTG41:NTK41"/>
    <mergeCell ref="NTV41:NTZ41"/>
    <mergeCell ref="NUK41:NUO41"/>
    <mergeCell ref="NUZ41:NVD41"/>
    <mergeCell ref="NVO41:NVS41"/>
    <mergeCell ref="NQJ41:NQN41"/>
    <mergeCell ref="NQY41:NRC41"/>
    <mergeCell ref="NRN41:NRR41"/>
    <mergeCell ref="NSC41:NSG41"/>
    <mergeCell ref="NSR41:NSV41"/>
    <mergeCell ref="OKO41:OKS41"/>
    <mergeCell ref="OLD41:OLH41"/>
    <mergeCell ref="OLS41:OLW41"/>
    <mergeCell ref="OMH41:OML41"/>
    <mergeCell ref="OMW41:ONA41"/>
    <mergeCell ref="OHR41:OHV41"/>
    <mergeCell ref="OIG41:OIK41"/>
    <mergeCell ref="OIV41:OIZ41"/>
    <mergeCell ref="OJK41:OJO41"/>
    <mergeCell ref="OJZ41:OKD41"/>
    <mergeCell ref="OEU41:OEY41"/>
    <mergeCell ref="OFJ41:OFN41"/>
    <mergeCell ref="OFY41:OGC41"/>
    <mergeCell ref="OGN41:OGR41"/>
    <mergeCell ref="OHC41:OHG41"/>
    <mergeCell ref="OBX41:OCB41"/>
    <mergeCell ref="OCM41:OCQ41"/>
    <mergeCell ref="ODB41:ODF41"/>
    <mergeCell ref="ODQ41:ODU41"/>
    <mergeCell ref="OEF41:OEJ41"/>
    <mergeCell ref="OWC41:OWG41"/>
    <mergeCell ref="OWR41:OWV41"/>
    <mergeCell ref="OXG41:OXK41"/>
    <mergeCell ref="OXV41:OXZ41"/>
    <mergeCell ref="OYK41:OYO41"/>
    <mergeCell ref="OTF41:OTJ41"/>
    <mergeCell ref="OTU41:OTY41"/>
    <mergeCell ref="OUJ41:OUN41"/>
    <mergeCell ref="OUY41:OVC41"/>
    <mergeCell ref="OVN41:OVR41"/>
    <mergeCell ref="OQI41:OQM41"/>
    <mergeCell ref="OQX41:ORB41"/>
    <mergeCell ref="ORM41:ORQ41"/>
    <mergeCell ref="OSB41:OSF41"/>
    <mergeCell ref="OSQ41:OSU41"/>
    <mergeCell ref="ONL41:ONP41"/>
    <mergeCell ref="OOA41:OOE41"/>
    <mergeCell ref="OOP41:OOT41"/>
    <mergeCell ref="OPE41:OPI41"/>
    <mergeCell ref="OPT41:OPX41"/>
    <mergeCell ref="PHQ41:PHU41"/>
    <mergeCell ref="PIF41:PIJ41"/>
    <mergeCell ref="PIU41:PIY41"/>
    <mergeCell ref="PJJ41:PJN41"/>
    <mergeCell ref="PJY41:PKC41"/>
    <mergeCell ref="PET41:PEX41"/>
    <mergeCell ref="PFI41:PFM41"/>
    <mergeCell ref="PFX41:PGB41"/>
    <mergeCell ref="PGM41:PGQ41"/>
    <mergeCell ref="PHB41:PHF41"/>
    <mergeCell ref="PBW41:PCA41"/>
    <mergeCell ref="PCL41:PCP41"/>
    <mergeCell ref="PDA41:PDE41"/>
    <mergeCell ref="PDP41:PDT41"/>
    <mergeCell ref="PEE41:PEI41"/>
    <mergeCell ref="OYZ41:OZD41"/>
    <mergeCell ref="OZO41:OZS41"/>
    <mergeCell ref="PAD41:PAH41"/>
    <mergeCell ref="PAS41:PAW41"/>
    <mergeCell ref="PBH41:PBL41"/>
    <mergeCell ref="PTE41:PTI41"/>
    <mergeCell ref="PTT41:PTX41"/>
    <mergeCell ref="PUI41:PUM41"/>
    <mergeCell ref="PUX41:PVB41"/>
    <mergeCell ref="PVM41:PVQ41"/>
    <mergeCell ref="PQH41:PQL41"/>
    <mergeCell ref="PQW41:PRA41"/>
    <mergeCell ref="PRL41:PRP41"/>
    <mergeCell ref="PSA41:PSE41"/>
    <mergeCell ref="PSP41:PST41"/>
    <mergeCell ref="PNK41:PNO41"/>
    <mergeCell ref="PNZ41:POD41"/>
    <mergeCell ref="POO41:POS41"/>
    <mergeCell ref="PPD41:PPH41"/>
    <mergeCell ref="PPS41:PPW41"/>
    <mergeCell ref="PKN41:PKR41"/>
    <mergeCell ref="PLC41:PLG41"/>
    <mergeCell ref="PLR41:PLV41"/>
    <mergeCell ref="PMG41:PMK41"/>
    <mergeCell ref="PMV41:PMZ41"/>
    <mergeCell ref="QES41:QEW41"/>
    <mergeCell ref="QFH41:QFL41"/>
    <mergeCell ref="QFW41:QGA41"/>
    <mergeCell ref="QGL41:QGP41"/>
    <mergeCell ref="QHA41:QHE41"/>
    <mergeCell ref="QBV41:QBZ41"/>
    <mergeCell ref="QCK41:QCO41"/>
    <mergeCell ref="QCZ41:QDD41"/>
    <mergeCell ref="QDO41:QDS41"/>
    <mergeCell ref="QED41:QEH41"/>
    <mergeCell ref="PYY41:PZC41"/>
    <mergeCell ref="PZN41:PZR41"/>
    <mergeCell ref="QAC41:QAG41"/>
    <mergeCell ref="QAR41:QAV41"/>
    <mergeCell ref="QBG41:QBK41"/>
    <mergeCell ref="PWB41:PWF41"/>
    <mergeCell ref="PWQ41:PWU41"/>
    <mergeCell ref="PXF41:PXJ41"/>
    <mergeCell ref="PXU41:PXY41"/>
    <mergeCell ref="PYJ41:PYN41"/>
    <mergeCell ref="QQG41:QQK41"/>
    <mergeCell ref="QQV41:QQZ41"/>
    <mergeCell ref="QRK41:QRO41"/>
    <mergeCell ref="QRZ41:QSD41"/>
    <mergeCell ref="QSO41:QSS41"/>
    <mergeCell ref="QNJ41:QNN41"/>
    <mergeCell ref="QNY41:QOC41"/>
    <mergeCell ref="QON41:QOR41"/>
    <mergeCell ref="QPC41:QPG41"/>
    <mergeCell ref="QPR41:QPV41"/>
    <mergeCell ref="QKM41:QKQ41"/>
    <mergeCell ref="QLB41:QLF41"/>
    <mergeCell ref="QLQ41:QLU41"/>
    <mergeCell ref="QMF41:QMJ41"/>
    <mergeCell ref="QMU41:QMY41"/>
    <mergeCell ref="QHP41:QHT41"/>
    <mergeCell ref="QIE41:QII41"/>
    <mergeCell ref="QIT41:QIX41"/>
    <mergeCell ref="QJI41:QJM41"/>
    <mergeCell ref="QJX41:QKB41"/>
    <mergeCell ref="RBU41:RBY41"/>
    <mergeCell ref="RCJ41:RCN41"/>
    <mergeCell ref="RCY41:RDC41"/>
    <mergeCell ref="RDN41:RDR41"/>
    <mergeCell ref="REC41:REG41"/>
    <mergeCell ref="QYX41:QZB41"/>
    <mergeCell ref="QZM41:QZQ41"/>
    <mergeCell ref="RAB41:RAF41"/>
    <mergeCell ref="RAQ41:RAU41"/>
    <mergeCell ref="RBF41:RBJ41"/>
    <mergeCell ref="QWA41:QWE41"/>
    <mergeCell ref="QWP41:QWT41"/>
    <mergeCell ref="QXE41:QXI41"/>
    <mergeCell ref="QXT41:QXX41"/>
    <mergeCell ref="QYI41:QYM41"/>
    <mergeCell ref="QTD41:QTH41"/>
    <mergeCell ref="QTS41:QTW41"/>
    <mergeCell ref="QUH41:QUL41"/>
    <mergeCell ref="QUW41:QVA41"/>
    <mergeCell ref="QVL41:QVP41"/>
    <mergeCell ref="RNI41:RNM41"/>
    <mergeCell ref="RNX41:ROB41"/>
    <mergeCell ref="ROM41:ROQ41"/>
    <mergeCell ref="RPB41:RPF41"/>
    <mergeCell ref="RPQ41:RPU41"/>
    <mergeCell ref="RKL41:RKP41"/>
    <mergeCell ref="RLA41:RLE41"/>
    <mergeCell ref="RLP41:RLT41"/>
    <mergeCell ref="RME41:RMI41"/>
    <mergeCell ref="RMT41:RMX41"/>
    <mergeCell ref="RHO41:RHS41"/>
    <mergeCell ref="RID41:RIH41"/>
    <mergeCell ref="RIS41:RIW41"/>
    <mergeCell ref="RJH41:RJL41"/>
    <mergeCell ref="RJW41:RKA41"/>
    <mergeCell ref="RER41:REV41"/>
    <mergeCell ref="RFG41:RFK41"/>
    <mergeCell ref="RFV41:RFZ41"/>
    <mergeCell ref="RGK41:RGO41"/>
    <mergeCell ref="RGZ41:RHD41"/>
    <mergeCell ref="RYW41:RZA41"/>
    <mergeCell ref="RZL41:RZP41"/>
    <mergeCell ref="SAA41:SAE41"/>
    <mergeCell ref="SAP41:SAT41"/>
    <mergeCell ref="SBE41:SBI41"/>
    <mergeCell ref="RVZ41:RWD41"/>
    <mergeCell ref="RWO41:RWS41"/>
    <mergeCell ref="RXD41:RXH41"/>
    <mergeCell ref="RXS41:RXW41"/>
    <mergeCell ref="RYH41:RYL41"/>
    <mergeCell ref="RTC41:RTG41"/>
    <mergeCell ref="RTR41:RTV41"/>
    <mergeCell ref="RUG41:RUK41"/>
    <mergeCell ref="RUV41:RUZ41"/>
    <mergeCell ref="RVK41:RVO41"/>
    <mergeCell ref="RQF41:RQJ41"/>
    <mergeCell ref="RQU41:RQY41"/>
    <mergeCell ref="RRJ41:RRN41"/>
    <mergeCell ref="RRY41:RSC41"/>
    <mergeCell ref="RSN41:RSR41"/>
    <mergeCell ref="SKK41:SKO41"/>
    <mergeCell ref="SKZ41:SLD41"/>
    <mergeCell ref="SLO41:SLS41"/>
    <mergeCell ref="SMD41:SMH41"/>
    <mergeCell ref="SMS41:SMW41"/>
    <mergeCell ref="SHN41:SHR41"/>
    <mergeCell ref="SIC41:SIG41"/>
    <mergeCell ref="SIR41:SIV41"/>
    <mergeCell ref="SJG41:SJK41"/>
    <mergeCell ref="SJV41:SJZ41"/>
    <mergeCell ref="SEQ41:SEU41"/>
    <mergeCell ref="SFF41:SFJ41"/>
    <mergeCell ref="SFU41:SFY41"/>
    <mergeCell ref="SGJ41:SGN41"/>
    <mergeCell ref="SGY41:SHC41"/>
    <mergeCell ref="SBT41:SBX41"/>
    <mergeCell ref="SCI41:SCM41"/>
    <mergeCell ref="SCX41:SDB41"/>
    <mergeCell ref="SDM41:SDQ41"/>
    <mergeCell ref="SEB41:SEF41"/>
    <mergeCell ref="SVY41:SWC41"/>
    <mergeCell ref="SWN41:SWR41"/>
    <mergeCell ref="SXC41:SXG41"/>
    <mergeCell ref="SXR41:SXV41"/>
    <mergeCell ref="SYG41:SYK41"/>
    <mergeCell ref="STB41:STF41"/>
    <mergeCell ref="STQ41:STU41"/>
    <mergeCell ref="SUF41:SUJ41"/>
    <mergeCell ref="SUU41:SUY41"/>
    <mergeCell ref="SVJ41:SVN41"/>
    <mergeCell ref="SQE41:SQI41"/>
    <mergeCell ref="SQT41:SQX41"/>
    <mergeCell ref="SRI41:SRM41"/>
    <mergeCell ref="SRX41:SSB41"/>
    <mergeCell ref="SSM41:SSQ41"/>
    <mergeCell ref="SNH41:SNL41"/>
    <mergeCell ref="SNW41:SOA41"/>
    <mergeCell ref="SOL41:SOP41"/>
    <mergeCell ref="SPA41:SPE41"/>
    <mergeCell ref="SPP41:SPT41"/>
    <mergeCell ref="THM41:THQ41"/>
    <mergeCell ref="TIB41:TIF41"/>
    <mergeCell ref="TIQ41:TIU41"/>
    <mergeCell ref="TJF41:TJJ41"/>
    <mergeCell ref="TJU41:TJY41"/>
    <mergeCell ref="TEP41:TET41"/>
    <mergeCell ref="TFE41:TFI41"/>
    <mergeCell ref="TFT41:TFX41"/>
    <mergeCell ref="TGI41:TGM41"/>
    <mergeCell ref="TGX41:THB41"/>
    <mergeCell ref="TBS41:TBW41"/>
    <mergeCell ref="TCH41:TCL41"/>
    <mergeCell ref="TCW41:TDA41"/>
    <mergeCell ref="TDL41:TDP41"/>
    <mergeCell ref="TEA41:TEE41"/>
    <mergeCell ref="SYV41:SYZ41"/>
    <mergeCell ref="SZK41:SZO41"/>
    <mergeCell ref="SZZ41:TAD41"/>
    <mergeCell ref="TAO41:TAS41"/>
    <mergeCell ref="TBD41:TBH41"/>
    <mergeCell ref="TTA41:TTE41"/>
    <mergeCell ref="TTP41:TTT41"/>
    <mergeCell ref="TUE41:TUI41"/>
    <mergeCell ref="TUT41:TUX41"/>
    <mergeCell ref="TVI41:TVM41"/>
    <mergeCell ref="TQD41:TQH41"/>
    <mergeCell ref="TQS41:TQW41"/>
    <mergeCell ref="TRH41:TRL41"/>
    <mergeCell ref="TRW41:TSA41"/>
    <mergeCell ref="TSL41:TSP41"/>
    <mergeCell ref="TNG41:TNK41"/>
    <mergeCell ref="TNV41:TNZ41"/>
    <mergeCell ref="TOK41:TOO41"/>
    <mergeCell ref="TOZ41:TPD41"/>
    <mergeCell ref="TPO41:TPS41"/>
    <mergeCell ref="TKJ41:TKN41"/>
    <mergeCell ref="TKY41:TLC41"/>
    <mergeCell ref="TLN41:TLR41"/>
    <mergeCell ref="TMC41:TMG41"/>
    <mergeCell ref="TMR41:TMV41"/>
    <mergeCell ref="UEO41:UES41"/>
    <mergeCell ref="UFD41:UFH41"/>
    <mergeCell ref="UFS41:UFW41"/>
    <mergeCell ref="UGH41:UGL41"/>
    <mergeCell ref="UGW41:UHA41"/>
    <mergeCell ref="UBR41:UBV41"/>
    <mergeCell ref="UCG41:UCK41"/>
    <mergeCell ref="UCV41:UCZ41"/>
    <mergeCell ref="UDK41:UDO41"/>
    <mergeCell ref="UDZ41:UED41"/>
    <mergeCell ref="TYU41:TYY41"/>
    <mergeCell ref="TZJ41:TZN41"/>
    <mergeCell ref="TZY41:UAC41"/>
    <mergeCell ref="UAN41:UAR41"/>
    <mergeCell ref="UBC41:UBG41"/>
    <mergeCell ref="TVX41:TWB41"/>
    <mergeCell ref="TWM41:TWQ41"/>
    <mergeCell ref="TXB41:TXF41"/>
    <mergeCell ref="TXQ41:TXU41"/>
    <mergeCell ref="TYF41:TYJ41"/>
    <mergeCell ref="UQC41:UQG41"/>
    <mergeCell ref="UQR41:UQV41"/>
    <mergeCell ref="URG41:URK41"/>
    <mergeCell ref="URV41:URZ41"/>
    <mergeCell ref="USK41:USO41"/>
    <mergeCell ref="UNF41:UNJ41"/>
    <mergeCell ref="UNU41:UNY41"/>
    <mergeCell ref="UOJ41:UON41"/>
    <mergeCell ref="UOY41:UPC41"/>
    <mergeCell ref="UPN41:UPR41"/>
    <mergeCell ref="UKI41:UKM41"/>
    <mergeCell ref="UKX41:ULB41"/>
    <mergeCell ref="ULM41:ULQ41"/>
    <mergeCell ref="UMB41:UMF41"/>
    <mergeCell ref="UMQ41:UMU41"/>
    <mergeCell ref="UHL41:UHP41"/>
    <mergeCell ref="UIA41:UIE41"/>
    <mergeCell ref="UIP41:UIT41"/>
    <mergeCell ref="UJE41:UJI41"/>
    <mergeCell ref="UJT41:UJX41"/>
    <mergeCell ref="VBQ41:VBU41"/>
    <mergeCell ref="VCF41:VCJ41"/>
    <mergeCell ref="VCU41:VCY41"/>
    <mergeCell ref="VDJ41:VDN41"/>
    <mergeCell ref="VDY41:VEC41"/>
    <mergeCell ref="UYT41:UYX41"/>
    <mergeCell ref="UZI41:UZM41"/>
    <mergeCell ref="UZX41:VAB41"/>
    <mergeCell ref="VAM41:VAQ41"/>
    <mergeCell ref="VBB41:VBF41"/>
    <mergeCell ref="UVW41:UWA41"/>
    <mergeCell ref="UWL41:UWP41"/>
    <mergeCell ref="UXA41:UXE41"/>
    <mergeCell ref="UXP41:UXT41"/>
    <mergeCell ref="UYE41:UYI41"/>
    <mergeCell ref="USZ41:UTD41"/>
    <mergeCell ref="UTO41:UTS41"/>
    <mergeCell ref="UUD41:UUH41"/>
    <mergeCell ref="UUS41:UUW41"/>
    <mergeCell ref="UVH41:UVL41"/>
    <mergeCell ref="VNE41:VNI41"/>
    <mergeCell ref="VNT41:VNX41"/>
    <mergeCell ref="VOI41:VOM41"/>
    <mergeCell ref="VOX41:VPB41"/>
    <mergeCell ref="VPM41:VPQ41"/>
    <mergeCell ref="VKH41:VKL41"/>
    <mergeCell ref="VKW41:VLA41"/>
    <mergeCell ref="VLL41:VLP41"/>
    <mergeCell ref="VMA41:VME41"/>
    <mergeCell ref="VMP41:VMT41"/>
    <mergeCell ref="VHK41:VHO41"/>
    <mergeCell ref="VHZ41:VID41"/>
    <mergeCell ref="VIO41:VIS41"/>
    <mergeCell ref="VJD41:VJH41"/>
    <mergeCell ref="VJS41:VJW41"/>
    <mergeCell ref="VEN41:VER41"/>
    <mergeCell ref="VFC41:VFG41"/>
    <mergeCell ref="VFR41:VFV41"/>
    <mergeCell ref="VGG41:VGK41"/>
    <mergeCell ref="VGV41:VGZ41"/>
    <mergeCell ref="VYS41:VYW41"/>
    <mergeCell ref="VZH41:VZL41"/>
    <mergeCell ref="VZW41:WAA41"/>
    <mergeCell ref="WAL41:WAP41"/>
    <mergeCell ref="WBA41:WBE41"/>
    <mergeCell ref="VVV41:VVZ41"/>
    <mergeCell ref="VWK41:VWO41"/>
    <mergeCell ref="VWZ41:VXD41"/>
    <mergeCell ref="VXO41:VXS41"/>
    <mergeCell ref="VYD41:VYH41"/>
    <mergeCell ref="VSY41:VTC41"/>
    <mergeCell ref="VTN41:VTR41"/>
    <mergeCell ref="VUC41:VUG41"/>
    <mergeCell ref="VUR41:VUV41"/>
    <mergeCell ref="VVG41:VVK41"/>
    <mergeCell ref="VQB41:VQF41"/>
    <mergeCell ref="VQQ41:VQU41"/>
    <mergeCell ref="VRF41:VRJ41"/>
    <mergeCell ref="VRU41:VRY41"/>
    <mergeCell ref="VSJ41:VSN41"/>
    <mergeCell ref="WKG41:WKK41"/>
    <mergeCell ref="WKV41:WKZ41"/>
    <mergeCell ref="WLK41:WLO41"/>
    <mergeCell ref="WLZ41:WMD41"/>
    <mergeCell ref="WMO41:WMS41"/>
    <mergeCell ref="WHJ41:WHN41"/>
    <mergeCell ref="WHY41:WIC41"/>
    <mergeCell ref="WIN41:WIR41"/>
    <mergeCell ref="WJC41:WJG41"/>
    <mergeCell ref="WJR41:WJV41"/>
    <mergeCell ref="WEM41:WEQ41"/>
    <mergeCell ref="WFB41:WFF41"/>
    <mergeCell ref="WFQ41:WFU41"/>
    <mergeCell ref="WGF41:WGJ41"/>
    <mergeCell ref="WGU41:WGY41"/>
    <mergeCell ref="WBP41:WBT41"/>
    <mergeCell ref="WCE41:WCI41"/>
    <mergeCell ref="WCT41:WCX41"/>
    <mergeCell ref="WDI41:WDM41"/>
    <mergeCell ref="WDX41:WEB41"/>
    <mergeCell ref="WWJ41:WWN41"/>
    <mergeCell ref="WWY41:WXC41"/>
    <mergeCell ref="WXN41:WXR41"/>
    <mergeCell ref="WYC41:WYG41"/>
    <mergeCell ref="WSX41:WTB41"/>
    <mergeCell ref="WTM41:WTQ41"/>
    <mergeCell ref="WUB41:WUF41"/>
    <mergeCell ref="WUQ41:WUU41"/>
    <mergeCell ref="WVF41:WVJ41"/>
    <mergeCell ref="WQA41:WQE41"/>
    <mergeCell ref="WQP41:WQT41"/>
    <mergeCell ref="WRE41:WRI41"/>
    <mergeCell ref="WRT41:WRX41"/>
    <mergeCell ref="WSI41:WSM41"/>
    <mergeCell ref="WND41:WNH41"/>
    <mergeCell ref="WNS41:WNW41"/>
    <mergeCell ref="WOH41:WOL41"/>
    <mergeCell ref="WOW41:WPA41"/>
    <mergeCell ref="WPL41:WPP41"/>
    <mergeCell ref="XEL41:XEP41"/>
    <mergeCell ref="XFA41:XFD41"/>
    <mergeCell ref="P29:T29"/>
    <mergeCell ref="AE29:AI29"/>
    <mergeCell ref="AT29:AX29"/>
    <mergeCell ref="BI29:BM29"/>
    <mergeCell ref="BX29:CB29"/>
    <mergeCell ref="CM29:CQ29"/>
    <mergeCell ref="DB29:DF29"/>
    <mergeCell ref="DQ29:DU29"/>
    <mergeCell ref="EF29:EJ29"/>
    <mergeCell ref="EU29:EY29"/>
    <mergeCell ref="FJ29:FN29"/>
    <mergeCell ref="FY29:GC29"/>
    <mergeCell ref="GN29:GR29"/>
    <mergeCell ref="HC29:HG29"/>
    <mergeCell ref="XBO41:XBS41"/>
    <mergeCell ref="XCD41:XCH41"/>
    <mergeCell ref="XCS41:XCW41"/>
    <mergeCell ref="XDH41:XDL41"/>
    <mergeCell ref="XDW41:XEA41"/>
    <mergeCell ref="WYR41:WYV41"/>
    <mergeCell ref="WZG41:WZK41"/>
    <mergeCell ref="WZV41:WZZ41"/>
    <mergeCell ref="XAK41:XAO41"/>
    <mergeCell ref="XAZ41:XBD41"/>
    <mergeCell ref="WVU41:WVY41"/>
    <mergeCell ref="TF29:TJ29"/>
    <mergeCell ref="TU29:TY29"/>
    <mergeCell ref="UJ29:UN29"/>
    <mergeCell ref="UY29:VC29"/>
    <mergeCell ref="VN29:VR29"/>
    <mergeCell ref="QI29:QM29"/>
    <mergeCell ref="QX29:RB29"/>
    <mergeCell ref="RM29:RQ29"/>
    <mergeCell ref="SB29:SF29"/>
    <mergeCell ref="SQ29:SU29"/>
    <mergeCell ref="NL29:NP29"/>
    <mergeCell ref="OA29:OE29"/>
    <mergeCell ref="OP29:OT29"/>
    <mergeCell ref="PE29:PI29"/>
    <mergeCell ref="PT29:PX29"/>
    <mergeCell ref="KO29:KS29"/>
    <mergeCell ref="LD29:LH29"/>
    <mergeCell ref="LS29:LW29"/>
    <mergeCell ref="MH29:ML29"/>
    <mergeCell ref="MW29:NA29"/>
    <mergeCell ref="AET29:AEX29"/>
    <mergeCell ref="AFI29:AFM29"/>
    <mergeCell ref="AFX29:AGB29"/>
    <mergeCell ref="AGM29:AGQ29"/>
    <mergeCell ref="AHB29:AHF29"/>
    <mergeCell ref="ABW29:ACA29"/>
    <mergeCell ref="ACL29:ACP29"/>
    <mergeCell ref="ADA29:ADE29"/>
    <mergeCell ref="ADP29:ADT29"/>
    <mergeCell ref="AEE29:AEI29"/>
    <mergeCell ref="YZ29:ZD29"/>
    <mergeCell ref="ZO29:ZS29"/>
    <mergeCell ref="AAD29:AAH29"/>
    <mergeCell ref="AAS29:AAW29"/>
    <mergeCell ref="ABH29:ABL29"/>
    <mergeCell ref="WC29:WG29"/>
    <mergeCell ref="WR29:WV29"/>
    <mergeCell ref="XG29:XK29"/>
    <mergeCell ref="XV29:XZ29"/>
    <mergeCell ref="YK29:YO29"/>
    <mergeCell ref="AQH29:AQL29"/>
    <mergeCell ref="AQW29:ARA29"/>
    <mergeCell ref="ARL29:ARP29"/>
    <mergeCell ref="ASA29:ASE29"/>
    <mergeCell ref="ASP29:AST29"/>
    <mergeCell ref="ANK29:ANO29"/>
    <mergeCell ref="ANZ29:AOD29"/>
    <mergeCell ref="AOO29:AOS29"/>
    <mergeCell ref="APD29:APH29"/>
    <mergeCell ref="APS29:APW29"/>
    <mergeCell ref="AKN29:AKR29"/>
    <mergeCell ref="ALC29:ALG29"/>
    <mergeCell ref="ALR29:ALV29"/>
    <mergeCell ref="AMG29:AMK29"/>
    <mergeCell ref="AMV29:AMZ29"/>
    <mergeCell ref="AHQ29:AHU29"/>
    <mergeCell ref="AIF29:AIJ29"/>
    <mergeCell ref="AIU29:AIY29"/>
    <mergeCell ref="AJJ29:AJN29"/>
    <mergeCell ref="AJY29:AKC29"/>
    <mergeCell ref="BBV29:BBZ29"/>
    <mergeCell ref="BCK29:BCO29"/>
    <mergeCell ref="BCZ29:BDD29"/>
    <mergeCell ref="BDO29:BDS29"/>
    <mergeCell ref="BED29:BEH29"/>
    <mergeCell ref="AYY29:AZC29"/>
    <mergeCell ref="AZN29:AZR29"/>
    <mergeCell ref="BAC29:BAG29"/>
    <mergeCell ref="BAR29:BAV29"/>
    <mergeCell ref="BBG29:BBK29"/>
    <mergeCell ref="AWB29:AWF29"/>
    <mergeCell ref="AWQ29:AWU29"/>
    <mergeCell ref="AXF29:AXJ29"/>
    <mergeCell ref="AXU29:AXY29"/>
    <mergeCell ref="AYJ29:AYN29"/>
    <mergeCell ref="ATE29:ATI29"/>
    <mergeCell ref="ATT29:ATX29"/>
    <mergeCell ref="AUI29:AUM29"/>
    <mergeCell ref="AUX29:AVB29"/>
    <mergeCell ref="AVM29:AVQ29"/>
    <mergeCell ref="BNJ29:BNN29"/>
    <mergeCell ref="BNY29:BOC29"/>
    <mergeCell ref="BON29:BOR29"/>
    <mergeCell ref="BPC29:BPG29"/>
    <mergeCell ref="BPR29:BPV29"/>
    <mergeCell ref="BKM29:BKQ29"/>
    <mergeCell ref="BLB29:BLF29"/>
    <mergeCell ref="BLQ29:BLU29"/>
    <mergeCell ref="BMF29:BMJ29"/>
    <mergeCell ref="BMU29:BMY29"/>
    <mergeCell ref="BHP29:BHT29"/>
    <mergeCell ref="BIE29:BII29"/>
    <mergeCell ref="BIT29:BIX29"/>
    <mergeCell ref="BJI29:BJM29"/>
    <mergeCell ref="BJX29:BKB29"/>
    <mergeCell ref="BES29:BEW29"/>
    <mergeCell ref="BFH29:BFL29"/>
    <mergeCell ref="BFW29:BGA29"/>
    <mergeCell ref="BGL29:BGP29"/>
    <mergeCell ref="BHA29:BHE29"/>
    <mergeCell ref="BYX29:BZB29"/>
    <mergeCell ref="BZM29:BZQ29"/>
    <mergeCell ref="CAB29:CAF29"/>
    <mergeCell ref="CAQ29:CAU29"/>
    <mergeCell ref="CBF29:CBJ29"/>
    <mergeCell ref="BWA29:BWE29"/>
    <mergeCell ref="BWP29:BWT29"/>
    <mergeCell ref="BXE29:BXI29"/>
    <mergeCell ref="BXT29:BXX29"/>
    <mergeCell ref="BYI29:BYM29"/>
    <mergeCell ref="BTD29:BTH29"/>
    <mergeCell ref="BTS29:BTW29"/>
    <mergeCell ref="BUH29:BUL29"/>
    <mergeCell ref="BUW29:BVA29"/>
    <mergeCell ref="BVL29:BVP29"/>
    <mergeCell ref="BQG29:BQK29"/>
    <mergeCell ref="BQV29:BQZ29"/>
    <mergeCell ref="BRK29:BRO29"/>
    <mergeCell ref="BRZ29:BSD29"/>
    <mergeCell ref="BSO29:BSS29"/>
    <mergeCell ref="CKL29:CKP29"/>
    <mergeCell ref="CLA29:CLE29"/>
    <mergeCell ref="CLP29:CLT29"/>
    <mergeCell ref="CME29:CMI29"/>
    <mergeCell ref="CMT29:CMX29"/>
    <mergeCell ref="CHO29:CHS29"/>
    <mergeCell ref="CID29:CIH29"/>
    <mergeCell ref="CIS29:CIW29"/>
    <mergeCell ref="CJH29:CJL29"/>
    <mergeCell ref="CJW29:CKA29"/>
    <mergeCell ref="CER29:CEV29"/>
    <mergeCell ref="CFG29:CFK29"/>
    <mergeCell ref="CFV29:CFZ29"/>
    <mergeCell ref="CGK29:CGO29"/>
    <mergeCell ref="CGZ29:CHD29"/>
    <mergeCell ref="CBU29:CBY29"/>
    <mergeCell ref="CCJ29:CCN29"/>
    <mergeCell ref="CCY29:CDC29"/>
    <mergeCell ref="CDN29:CDR29"/>
    <mergeCell ref="CEC29:CEG29"/>
    <mergeCell ref="CVZ29:CWD29"/>
    <mergeCell ref="CWO29:CWS29"/>
    <mergeCell ref="CXD29:CXH29"/>
    <mergeCell ref="CXS29:CXW29"/>
    <mergeCell ref="CYH29:CYL29"/>
    <mergeCell ref="CTC29:CTG29"/>
    <mergeCell ref="CTR29:CTV29"/>
    <mergeCell ref="CUG29:CUK29"/>
    <mergeCell ref="CUV29:CUZ29"/>
    <mergeCell ref="CVK29:CVO29"/>
    <mergeCell ref="CQF29:CQJ29"/>
    <mergeCell ref="CQU29:CQY29"/>
    <mergeCell ref="CRJ29:CRN29"/>
    <mergeCell ref="CRY29:CSC29"/>
    <mergeCell ref="CSN29:CSR29"/>
    <mergeCell ref="CNI29:CNM29"/>
    <mergeCell ref="CNX29:COB29"/>
    <mergeCell ref="COM29:COQ29"/>
    <mergeCell ref="CPB29:CPF29"/>
    <mergeCell ref="CPQ29:CPU29"/>
    <mergeCell ref="DHN29:DHR29"/>
    <mergeCell ref="DIC29:DIG29"/>
    <mergeCell ref="DIR29:DIV29"/>
    <mergeCell ref="DJG29:DJK29"/>
    <mergeCell ref="DJV29:DJZ29"/>
    <mergeCell ref="DEQ29:DEU29"/>
    <mergeCell ref="DFF29:DFJ29"/>
    <mergeCell ref="DFU29:DFY29"/>
    <mergeCell ref="DGJ29:DGN29"/>
    <mergeCell ref="DGY29:DHC29"/>
    <mergeCell ref="DBT29:DBX29"/>
    <mergeCell ref="DCI29:DCM29"/>
    <mergeCell ref="DCX29:DDB29"/>
    <mergeCell ref="DDM29:DDQ29"/>
    <mergeCell ref="DEB29:DEF29"/>
    <mergeCell ref="CYW29:CZA29"/>
    <mergeCell ref="CZL29:CZP29"/>
    <mergeCell ref="DAA29:DAE29"/>
    <mergeCell ref="DAP29:DAT29"/>
    <mergeCell ref="DBE29:DBI29"/>
    <mergeCell ref="DTB29:DTF29"/>
    <mergeCell ref="DTQ29:DTU29"/>
    <mergeCell ref="DUF29:DUJ29"/>
    <mergeCell ref="DUU29:DUY29"/>
    <mergeCell ref="DVJ29:DVN29"/>
    <mergeCell ref="DQE29:DQI29"/>
    <mergeCell ref="DQT29:DQX29"/>
    <mergeCell ref="DRI29:DRM29"/>
    <mergeCell ref="DRX29:DSB29"/>
    <mergeCell ref="DSM29:DSQ29"/>
    <mergeCell ref="DNH29:DNL29"/>
    <mergeCell ref="DNW29:DOA29"/>
    <mergeCell ref="DOL29:DOP29"/>
    <mergeCell ref="DPA29:DPE29"/>
    <mergeCell ref="DPP29:DPT29"/>
    <mergeCell ref="DKK29:DKO29"/>
    <mergeCell ref="DKZ29:DLD29"/>
    <mergeCell ref="DLO29:DLS29"/>
    <mergeCell ref="DMD29:DMH29"/>
    <mergeCell ref="DMS29:DMW29"/>
    <mergeCell ref="EEP29:EET29"/>
    <mergeCell ref="EFE29:EFI29"/>
    <mergeCell ref="EFT29:EFX29"/>
    <mergeCell ref="EGI29:EGM29"/>
    <mergeCell ref="EGX29:EHB29"/>
    <mergeCell ref="EBS29:EBW29"/>
    <mergeCell ref="ECH29:ECL29"/>
    <mergeCell ref="ECW29:EDA29"/>
    <mergeCell ref="EDL29:EDP29"/>
    <mergeCell ref="EEA29:EEE29"/>
    <mergeCell ref="DYV29:DYZ29"/>
    <mergeCell ref="DZK29:DZO29"/>
    <mergeCell ref="DZZ29:EAD29"/>
    <mergeCell ref="EAO29:EAS29"/>
    <mergeCell ref="EBD29:EBH29"/>
    <mergeCell ref="DVY29:DWC29"/>
    <mergeCell ref="DWN29:DWR29"/>
    <mergeCell ref="DXC29:DXG29"/>
    <mergeCell ref="DXR29:DXV29"/>
    <mergeCell ref="DYG29:DYK29"/>
    <mergeCell ref="EQD29:EQH29"/>
    <mergeCell ref="EQS29:EQW29"/>
    <mergeCell ref="ERH29:ERL29"/>
    <mergeCell ref="ERW29:ESA29"/>
    <mergeCell ref="ESL29:ESP29"/>
    <mergeCell ref="ENG29:ENK29"/>
    <mergeCell ref="ENV29:ENZ29"/>
    <mergeCell ref="EOK29:EOO29"/>
    <mergeCell ref="EOZ29:EPD29"/>
    <mergeCell ref="EPO29:EPS29"/>
    <mergeCell ref="EKJ29:EKN29"/>
    <mergeCell ref="EKY29:ELC29"/>
    <mergeCell ref="ELN29:ELR29"/>
    <mergeCell ref="EMC29:EMG29"/>
    <mergeCell ref="EMR29:EMV29"/>
    <mergeCell ref="EHM29:EHQ29"/>
    <mergeCell ref="EIB29:EIF29"/>
    <mergeCell ref="EIQ29:EIU29"/>
    <mergeCell ref="EJF29:EJJ29"/>
    <mergeCell ref="EJU29:EJY29"/>
    <mergeCell ref="FBR29:FBV29"/>
    <mergeCell ref="FCG29:FCK29"/>
    <mergeCell ref="FCV29:FCZ29"/>
    <mergeCell ref="FDK29:FDO29"/>
    <mergeCell ref="FDZ29:FED29"/>
    <mergeCell ref="EYU29:EYY29"/>
    <mergeCell ref="EZJ29:EZN29"/>
    <mergeCell ref="EZY29:FAC29"/>
    <mergeCell ref="FAN29:FAR29"/>
    <mergeCell ref="FBC29:FBG29"/>
    <mergeCell ref="EVX29:EWB29"/>
    <mergeCell ref="EWM29:EWQ29"/>
    <mergeCell ref="EXB29:EXF29"/>
    <mergeCell ref="EXQ29:EXU29"/>
    <mergeCell ref="EYF29:EYJ29"/>
    <mergeCell ref="ETA29:ETE29"/>
    <mergeCell ref="ETP29:ETT29"/>
    <mergeCell ref="EUE29:EUI29"/>
    <mergeCell ref="EUT29:EUX29"/>
    <mergeCell ref="EVI29:EVM29"/>
    <mergeCell ref="FNF29:FNJ29"/>
    <mergeCell ref="FNU29:FNY29"/>
    <mergeCell ref="FOJ29:FON29"/>
    <mergeCell ref="FOY29:FPC29"/>
    <mergeCell ref="FPN29:FPR29"/>
    <mergeCell ref="FKI29:FKM29"/>
    <mergeCell ref="FKX29:FLB29"/>
    <mergeCell ref="FLM29:FLQ29"/>
    <mergeCell ref="FMB29:FMF29"/>
    <mergeCell ref="FMQ29:FMU29"/>
    <mergeCell ref="FHL29:FHP29"/>
    <mergeCell ref="FIA29:FIE29"/>
    <mergeCell ref="FIP29:FIT29"/>
    <mergeCell ref="FJE29:FJI29"/>
    <mergeCell ref="FJT29:FJX29"/>
    <mergeCell ref="FEO29:FES29"/>
    <mergeCell ref="FFD29:FFH29"/>
    <mergeCell ref="FFS29:FFW29"/>
    <mergeCell ref="FGH29:FGL29"/>
    <mergeCell ref="FGW29:FHA29"/>
    <mergeCell ref="FYT29:FYX29"/>
    <mergeCell ref="FZI29:FZM29"/>
    <mergeCell ref="FZX29:GAB29"/>
    <mergeCell ref="GAM29:GAQ29"/>
    <mergeCell ref="GBB29:GBF29"/>
    <mergeCell ref="FVW29:FWA29"/>
    <mergeCell ref="FWL29:FWP29"/>
    <mergeCell ref="FXA29:FXE29"/>
    <mergeCell ref="FXP29:FXT29"/>
    <mergeCell ref="FYE29:FYI29"/>
    <mergeCell ref="FSZ29:FTD29"/>
    <mergeCell ref="FTO29:FTS29"/>
    <mergeCell ref="FUD29:FUH29"/>
    <mergeCell ref="FUS29:FUW29"/>
    <mergeCell ref="FVH29:FVL29"/>
    <mergeCell ref="FQC29:FQG29"/>
    <mergeCell ref="FQR29:FQV29"/>
    <mergeCell ref="FRG29:FRK29"/>
    <mergeCell ref="FRV29:FRZ29"/>
    <mergeCell ref="FSK29:FSO29"/>
    <mergeCell ref="GKH29:GKL29"/>
    <mergeCell ref="GKW29:GLA29"/>
    <mergeCell ref="GLL29:GLP29"/>
    <mergeCell ref="GMA29:GME29"/>
    <mergeCell ref="GMP29:GMT29"/>
    <mergeCell ref="GHK29:GHO29"/>
    <mergeCell ref="GHZ29:GID29"/>
    <mergeCell ref="GIO29:GIS29"/>
    <mergeCell ref="GJD29:GJH29"/>
    <mergeCell ref="GJS29:GJW29"/>
    <mergeCell ref="GEN29:GER29"/>
    <mergeCell ref="GFC29:GFG29"/>
    <mergeCell ref="GFR29:GFV29"/>
    <mergeCell ref="GGG29:GGK29"/>
    <mergeCell ref="GGV29:GGZ29"/>
    <mergeCell ref="GBQ29:GBU29"/>
    <mergeCell ref="GCF29:GCJ29"/>
    <mergeCell ref="GCU29:GCY29"/>
    <mergeCell ref="GDJ29:GDN29"/>
    <mergeCell ref="GDY29:GEC29"/>
    <mergeCell ref="GVV29:GVZ29"/>
    <mergeCell ref="GWK29:GWO29"/>
    <mergeCell ref="GWZ29:GXD29"/>
    <mergeCell ref="GXO29:GXS29"/>
    <mergeCell ref="GYD29:GYH29"/>
    <mergeCell ref="GSY29:GTC29"/>
    <mergeCell ref="GTN29:GTR29"/>
    <mergeCell ref="GUC29:GUG29"/>
    <mergeCell ref="GUR29:GUV29"/>
    <mergeCell ref="GVG29:GVK29"/>
    <mergeCell ref="GQB29:GQF29"/>
    <mergeCell ref="GQQ29:GQU29"/>
    <mergeCell ref="GRF29:GRJ29"/>
    <mergeCell ref="GRU29:GRY29"/>
    <mergeCell ref="GSJ29:GSN29"/>
    <mergeCell ref="GNE29:GNI29"/>
    <mergeCell ref="GNT29:GNX29"/>
    <mergeCell ref="GOI29:GOM29"/>
    <mergeCell ref="GOX29:GPB29"/>
    <mergeCell ref="GPM29:GPQ29"/>
    <mergeCell ref="HHJ29:HHN29"/>
    <mergeCell ref="HHY29:HIC29"/>
    <mergeCell ref="HIN29:HIR29"/>
    <mergeCell ref="HJC29:HJG29"/>
    <mergeCell ref="HJR29:HJV29"/>
    <mergeCell ref="HEM29:HEQ29"/>
    <mergeCell ref="HFB29:HFF29"/>
    <mergeCell ref="HFQ29:HFU29"/>
    <mergeCell ref="HGF29:HGJ29"/>
    <mergeCell ref="HGU29:HGY29"/>
    <mergeCell ref="HBP29:HBT29"/>
    <mergeCell ref="HCE29:HCI29"/>
    <mergeCell ref="HCT29:HCX29"/>
    <mergeCell ref="HDI29:HDM29"/>
    <mergeCell ref="HDX29:HEB29"/>
    <mergeCell ref="GYS29:GYW29"/>
    <mergeCell ref="GZH29:GZL29"/>
    <mergeCell ref="GZW29:HAA29"/>
    <mergeCell ref="HAL29:HAP29"/>
    <mergeCell ref="HBA29:HBE29"/>
    <mergeCell ref="HSX29:HTB29"/>
    <mergeCell ref="HTM29:HTQ29"/>
    <mergeCell ref="HUB29:HUF29"/>
    <mergeCell ref="HUQ29:HUU29"/>
    <mergeCell ref="HVF29:HVJ29"/>
    <mergeCell ref="HQA29:HQE29"/>
    <mergeCell ref="HQP29:HQT29"/>
    <mergeCell ref="HRE29:HRI29"/>
    <mergeCell ref="HRT29:HRX29"/>
    <mergeCell ref="HSI29:HSM29"/>
    <mergeCell ref="HND29:HNH29"/>
    <mergeCell ref="HNS29:HNW29"/>
    <mergeCell ref="HOH29:HOL29"/>
    <mergeCell ref="HOW29:HPA29"/>
    <mergeCell ref="HPL29:HPP29"/>
    <mergeCell ref="HKG29:HKK29"/>
    <mergeCell ref="HKV29:HKZ29"/>
    <mergeCell ref="HLK29:HLO29"/>
    <mergeCell ref="HLZ29:HMD29"/>
    <mergeCell ref="HMO29:HMS29"/>
    <mergeCell ref="IEL29:IEP29"/>
    <mergeCell ref="IFA29:IFE29"/>
    <mergeCell ref="IFP29:IFT29"/>
    <mergeCell ref="IGE29:IGI29"/>
    <mergeCell ref="IGT29:IGX29"/>
    <mergeCell ref="IBO29:IBS29"/>
    <mergeCell ref="ICD29:ICH29"/>
    <mergeCell ref="ICS29:ICW29"/>
    <mergeCell ref="IDH29:IDL29"/>
    <mergeCell ref="IDW29:IEA29"/>
    <mergeCell ref="HYR29:HYV29"/>
    <mergeCell ref="HZG29:HZK29"/>
    <mergeCell ref="HZV29:HZZ29"/>
    <mergeCell ref="IAK29:IAO29"/>
    <mergeCell ref="IAZ29:IBD29"/>
    <mergeCell ref="HVU29:HVY29"/>
    <mergeCell ref="HWJ29:HWN29"/>
    <mergeCell ref="HWY29:HXC29"/>
    <mergeCell ref="HXN29:HXR29"/>
    <mergeCell ref="HYC29:HYG29"/>
    <mergeCell ref="IPZ29:IQD29"/>
    <mergeCell ref="IQO29:IQS29"/>
    <mergeCell ref="IRD29:IRH29"/>
    <mergeCell ref="IRS29:IRW29"/>
    <mergeCell ref="ISH29:ISL29"/>
    <mergeCell ref="INC29:ING29"/>
    <mergeCell ref="INR29:INV29"/>
    <mergeCell ref="IOG29:IOK29"/>
    <mergeCell ref="IOV29:IOZ29"/>
    <mergeCell ref="IPK29:IPO29"/>
    <mergeCell ref="IKF29:IKJ29"/>
    <mergeCell ref="IKU29:IKY29"/>
    <mergeCell ref="ILJ29:ILN29"/>
    <mergeCell ref="ILY29:IMC29"/>
    <mergeCell ref="IMN29:IMR29"/>
    <mergeCell ref="IHI29:IHM29"/>
    <mergeCell ref="IHX29:IIB29"/>
    <mergeCell ref="IIM29:IIQ29"/>
    <mergeCell ref="IJB29:IJF29"/>
    <mergeCell ref="IJQ29:IJU29"/>
    <mergeCell ref="JBN29:JBR29"/>
    <mergeCell ref="JCC29:JCG29"/>
    <mergeCell ref="JCR29:JCV29"/>
    <mergeCell ref="JDG29:JDK29"/>
    <mergeCell ref="JDV29:JDZ29"/>
    <mergeCell ref="IYQ29:IYU29"/>
    <mergeCell ref="IZF29:IZJ29"/>
    <mergeCell ref="IZU29:IZY29"/>
    <mergeCell ref="JAJ29:JAN29"/>
    <mergeCell ref="JAY29:JBC29"/>
    <mergeCell ref="IVT29:IVX29"/>
    <mergeCell ref="IWI29:IWM29"/>
    <mergeCell ref="IWX29:IXB29"/>
    <mergeCell ref="IXM29:IXQ29"/>
    <mergeCell ref="IYB29:IYF29"/>
    <mergeCell ref="ISW29:ITA29"/>
    <mergeCell ref="ITL29:ITP29"/>
    <mergeCell ref="IUA29:IUE29"/>
    <mergeCell ref="IUP29:IUT29"/>
    <mergeCell ref="IVE29:IVI29"/>
    <mergeCell ref="JNB29:JNF29"/>
    <mergeCell ref="JNQ29:JNU29"/>
    <mergeCell ref="JOF29:JOJ29"/>
    <mergeCell ref="JOU29:JOY29"/>
    <mergeCell ref="JPJ29:JPN29"/>
    <mergeCell ref="JKE29:JKI29"/>
    <mergeCell ref="JKT29:JKX29"/>
    <mergeCell ref="JLI29:JLM29"/>
    <mergeCell ref="JLX29:JMB29"/>
    <mergeCell ref="JMM29:JMQ29"/>
    <mergeCell ref="JHH29:JHL29"/>
    <mergeCell ref="JHW29:JIA29"/>
    <mergeCell ref="JIL29:JIP29"/>
    <mergeCell ref="JJA29:JJE29"/>
    <mergeCell ref="JJP29:JJT29"/>
    <mergeCell ref="JEK29:JEO29"/>
    <mergeCell ref="JEZ29:JFD29"/>
    <mergeCell ref="JFO29:JFS29"/>
    <mergeCell ref="JGD29:JGH29"/>
    <mergeCell ref="JGS29:JGW29"/>
    <mergeCell ref="JYP29:JYT29"/>
    <mergeCell ref="JZE29:JZI29"/>
    <mergeCell ref="JZT29:JZX29"/>
    <mergeCell ref="KAI29:KAM29"/>
    <mergeCell ref="KAX29:KBB29"/>
    <mergeCell ref="JVS29:JVW29"/>
    <mergeCell ref="JWH29:JWL29"/>
    <mergeCell ref="JWW29:JXA29"/>
    <mergeCell ref="JXL29:JXP29"/>
    <mergeCell ref="JYA29:JYE29"/>
    <mergeCell ref="JSV29:JSZ29"/>
    <mergeCell ref="JTK29:JTO29"/>
    <mergeCell ref="JTZ29:JUD29"/>
    <mergeCell ref="JUO29:JUS29"/>
    <mergeCell ref="JVD29:JVH29"/>
    <mergeCell ref="JPY29:JQC29"/>
    <mergeCell ref="JQN29:JQR29"/>
    <mergeCell ref="JRC29:JRG29"/>
    <mergeCell ref="JRR29:JRV29"/>
    <mergeCell ref="JSG29:JSK29"/>
    <mergeCell ref="KKD29:KKH29"/>
    <mergeCell ref="KKS29:KKW29"/>
    <mergeCell ref="KLH29:KLL29"/>
    <mergeCell ref="KLW29:KMA29"/>
    <mergeCell ref="KML29:KMP29"/>
    <mergeCell ref="KHG29:KHK29"/>
    <mergeCell ref="KHV29:KHZ29"/>
    <mergeCell ref="KIK29:KIO29"/>
    <mergeCell ref="KIZ29:KJD29"/>
    <mergeCell ref="KJO29:KJS29"/>
    <mergeCell ref="KEJ29:KEN29"/>
    <mergeCell ref="KEY29:KFC29"/>
    <mergeCell ref="KFN29:KFR29"/>
    <mergeCell ref="KGC29:KGG29"/>
    <mergeCell ref="KGR29:KGV29"/>
    <mergeCell ref="KBM29:KBQ29"/>
    <mergeCell ref="KCB29:KCF29"/>
    <mergeCell ref="KCQ29:KCU29"/>
    <mergeCell ref="KDF29:KDJ29"/>
    <mergeCell ref="KDU29:KDY29"/>
    <mergeCell ref="KVR29:KVV29"/>
    <mergeCell ref="KWG29:KWK29"/>
    <mergeCell ref="KWV29:KWZ29"/>
    <mergeCell ref="KXK29:KXO29"/>
    <mergeCell ref="KXZ29:KYD29"/>
    <mergeCell ref="KSU29:KSY29"/>
    <mergeCell ref="KTJ29:KTN29"/>
    <mergeCell ref="KTY29:KUC29"/>
    <mergeCell ref="KUN29:KUR29"/>
    <mergeCell ref="KVC29:KVG29"/>
    <mergeCell ref="KPX29:KQB29"/>
    <mergeCell ref="KQM29:KQQ29"/>
    <mergeCell ref="KRB29:KRF29"/>
    <mergeCell ref="KRQ29:KRU29"/>
    <mergeCell ref="KSF29:KSJ29"/>
    <mergeCell ref="KNA29:KNE29"/>
    <mergeCell ref="KNP29:KNT29"/>
    <mergeCell ref="KOE29:KOI29"/>
    <mergeCell ref="KOT29:KOX29"/>
    <mergeCell ref="KPI29:KPM29"/>
    <mergeCell ref="LHF29:LHJ29"/>
    <mergeCell ref="LHU29:LHY29"/>
    <mergeCell ref="LIJ29:LIN29"/>
    <mergeCell ref="LIY29:LJC29"/>
    <mergeCell ref="LJN29:LJR29"/>
    <mergeCell ref="LEI29:LEM29"/>
    <mergeCell ref="LEX29:LFB29"/>
    <mergeCell ref="LFM29:LFQ29"/>
    <mergeCell ref="LGB29:LGF29"/>
    <mergeCell ref="LGQ29:LGU29"/>
    <mergeCell ref="LBL29:LBP29"/>
    <mergeCell ref="LCA29:LCE29"/>
    <mergeCell ref="LCP29:LCT29"/>
    <mergeCell ref="LDE29:LDI29"/>
    <mergeCell ref="LDT29:LDX29"/>
    <mergeCell ref="KYO29:KYS29"/>
    <mergeCell ref="KZD29:KZH29"/>
    <mergeCell ref="KZS29:KZW29"/>
    <mergeCell ref="LAH29:LAL29"/>
    <mergeCell ref="LAW29:LBA29"/>
    <mergeCell ref="LST29:LSX29"/>
    <mergeCell ref="LTI29:LTM29"/>
    <mergeCell ref="LTX29:LUB29"/>
    <mergeCell ref="LUM29:LUQ29"/>
    <mergeCell ref="LVB29:LVF29"/>
    <mergeCell ref="LPW29:LQA29"/>
    <mergeCell ref="LQL29:LQP29"/>
    <mergeCell ref="LRA29:LRE29"/>
    <mergeCell ref="LRP29:LRT29"/>
    <mergeCell ref="LSE29:LSI29"/>
    <mergeCell ref="LMZ29:LND29"/>
    <mergeCell ref="LNO29:LNS29"/>
    <mergeCell ref="LOD29:LOH29"/>
    <mergeCell ref="LOS29:LOW29"/>
    <mergeCell ref="LPH29:LPL29"/>
    <mergeCell ref="LKC29:LKG29"/>
    <mergeCell ref="LKR29:LKV29"/>
    <mergeCell ref="LLG29:LLK29"/>
    <mergeCell ref="LLV29:LLZ29"/>
    <mergeCell ref="LMK29:LMO29"/>
    <mergeCell ref="MEH29:MEL29"/>
    <mergeCell ref="MEW29:MFA29"/>
    <mergeCell ref="MFL29:MFP29"/>
    <mergeCell ref="MGA29:MGE29"/>
    <mergeCell ref="MGP29:MGT29"/>
    <mergeCell ref="MBK29:MBO29"/>
    <mergeCell ref="MBZ29:MCD29"/>
    <mergeCell ref="MCO29:MCS29"/>
    <mergeCell ref="MDD29:MDH29"/>
    <mergeCell ref="MDS29:MDW29"/>
    <mergeCell ref="LYN29:LYR29"/>
    <mergeCell ref="LZC29:LZG29"/>
    <mergeCell ref="LZR29:LZV29"/>
    <mergeCell ref="MAG29:MAK29"/>
    <mergeCell ref="MAV29:MAZ29"/>
    <mergeCell ref="LVQ29:LVU29"/>
    <mergeCell ref="LWF29:LWJ29"/>
    <mergeCell ref="LWU29:LWY29"/>
    <mergeCell ref="LXJ29:LXN29"/>
    <mergeCell ref="LXY29:LYC29"/>
    <mergeCell ref="MPV29:MPZ29"/>
    <mergeCell ref="MQK29:MQO29"/>
    <mergeCell ref="MQZ29:MRD29"/>
    <mergeCell ref="MRO29:MRS29"/>
    <mergeCell ref="MSD29:MSH29"/>
    <mergeCell ref="MMY29:MNC29"/>
    <mergeCell ref="MNN29:MNR29"/>
    <mergeCell ref="MOC29:MOG29"/>
    <mergeCell ref="MOR29:MOV29"/>
    <mergeCell ref="MPG29:MPK29"/>
    <mergeCell ref="MKB29:MKF29"/>
    <mergeCell ref="MKQ29:MKU29"/>
    <mergeCell ref="MLF29:MLJ29"/>
    <mergeCell ref="MLU29:MLY29"/>
    <mergeCell ref="MMJ29:MMN29"/>
    <mergeCell ref="MHE29:MHI29"/>
    <mergeCell ref="MHT29:MHX29"/>
    <mergeCell ref="MII29:MIM29"/>
    <mergeCell ref="MIX29:MJB29"/>
    <mergeCell ref="MJM29:MJQ29"/>
    <mergeCell ref="NBJ29:NBN29"/>
    <mergeCell ref="NBY29:NCC29"/>
    <mergeCell ref="NCN29:NCR29"/>
    <mergeCell ref="NDC29:NDG29"/>
    <mergeCell ref="NDR29:NDV29"/>
    <mergeCell ref="MYM29:MYQ29"/>
    <mergeCell ref="MZB29:MZF29"/>
    <mergeCell ref="MZQ29:MZU29"/>
    <mergeCell ref="NAF29:NAJ29"/>
    <mergeCell ref="NAU29:NAY29"/>
    <mergeCell ref="MVP29:MVT29"/>
    <mergeCell ref="MWE29:MWI29"/>
    <mergeCell ref="MWT29:MWX29"/>
    <mergeCell ref="MXI29:MXM29"/>
    <mergeCell ref="MXX29:MYB29"/>
    <mergeCell ref="MSS29:MSW29"/>
    <mergeCell ref="MTH29:MTL29"/>
    <mergeCell ref="MTW29:MUA29"/>
    <mergeCell ref="MUL29:MUP29"/>
    <mergeCell ref="MVA29:MVE29"/>
    <mergeCell ref="NMX29:NNB29"/>
    <mergeCell ref="NNM29:NNQ29"/>
    <mergeCell ref="NOB29:NOF29"/>
    <mergeCell ref="NOQ29:NOU29"/>
    <mergeCell ref="NPF29:NPJ29"/>
    <mergeCell ref="NKA29:NKE29"/>
    <mergeCell ref="NKP29:NKT29"/>
    <mergeCell ref="NLE29:NLI29"/>
    <mergeCell ref="NLT29:NLX29"/>
    <mergeCell ref="NMI29:NMM29"/>
    <mergeCell ref="NHD29:NHH29"/>
    <mergeCell ref="NHS29:NHW29"/>
    <mergeCell ref="NIH29:NIL29"/>
    <mergeCell ref="NIW29:NJA29"/>
    <mergeCell ref="NJL29:NJP29"/>
    <mergeCell ref="NEG29:NEK29"/>
    <mergeCell ref="NEV29:NEZ29"/>
    <mergeCell ref="NFK29:NFO29"/>
    <mergeCell ref="NFZ29:NGD29"/>
    <mergeCell ref="NGO29:NGS29"/>
    <mergeCell ref="NYL29:NYP29"/>
    <mergeCell ref="NZA29:NZE29"/>
    <mergeCell ref="NZP29:NZT29"/>
    <mergeCell ref="OAE29:OAI29"/>
    <mergeCell ref="OAT29:OAX29"/>
    <mergeCell ref="NVO29:NVS29"/>
    <mergeCell ref="NWD29:NWH29"/>
    <mergeCell ref="NWS29:NWW29"/>
    <mergeCell ref="NXH29:NXL29"/>
    <mergeCell ref="NXW29:NYA29"/>
    <mergeCell ref="NSR29:NSV29"/>
    <mergeCell ref="NTG29:NTK29"/>
    <mergeCell ref="NTV29:NTZ29"/>
    <mergeCell ref="NUK29:NUO29"/>
    <mergeCell ref="NUZ29:NVD29"/>
    <mergeCell ref="NPU29:NPY29"/>
    <mergeCell ref="NQJ29:NQN29"/>
    <mergeCell ref="NQY29:NRC29"/>
    <mergeCell ref="NRN29:NRR29"/>
    <mergeCell ref="NSC29:NSG29"/>
    <mergeCell ref="OJZ29:OKD29"/>
    <mergeCell ref="OKO29:OKS29"/>
    <mergeCell ref="OLD29:OLH29"/>
    <mergeCell ref="OLS29:OLW29"/>
    <mergeCell ref="OMH29:OML29"/>
    <mergeCell ref="OHC29:OHG29"/>
    <mergeCell ref="OHR29:OHV29"/>
    <mergeCell ref="OIG29:OIK29"/>
    <mergeCell ref="OIV29:OIZ29"/>
    <mergeCell ref="OJK29:OJO29"/>
    <mergeCell ref="OEF29:OEJ29"/>
    <mergeCell ref="OEU29:OEY29"/>
    <mergeCell ref="OFJ29:OFN29"/>
    <mergeCell ref="OFY29:OGC29"/>
    <mergeCell ref="OGN29:OGR29"/>
    <mergeCell ref="OBI29:OBM29"/>
    <mergeCell ref="OBX29:OCB29"/>
    <mergeCell ref="OCM29:OCQ29"/>
    <mergeCell ref="ODB29:ODF29"/>
    <mergeCell ref="ODQ29:ODU29"/>
    <mergeCell ref="OVN29:OVR29"/>
    <mergeCell ref="OWC29:OWG29"/>
    <mergeCell ref="OWR29:OWV29"/>
    <mergeCell ref="OXG29:OXK29"/>
    <mergeCell ref="OXV29:OXZ29"/>
    <mergeCell ref="OSQ29:OSU29"/>
    <mergeCell ref="OTF29:OTJ29"/>
    <mergeCell ref="OTU29:OTY29"/>
    <mergeCell ref="OUJ29:OUN29"/>
    <mergeCell ref="OUY29:OVC29"/>
    <mergeCell ref="OPT29:OPX29"/>
    <mergeCell ref="OQI29:OQM29"/>
    <mergeCell ref="OQX29:ORB29"/>
    <mergeCell ref="ORM29:ORQ29"/>
    <mergeCell ref="OSB29:OSF29"/>
    <mergeCell ref="OMW29:ONA29"/>
    <mergeCell ref="ONL29:ONP29"/>
    <mergeCell ref="OOA29:OOE29"/>
    <mergeCell ref="OOP29:OOT29"/>
    <mergeCell ref="OPE29:OPI29"/>
    <mergeCell ref="PHB29:PHF29"/>
    <mergeCell ref="PHQ29:PHU29"/>
    <mergeCell ref="PIF29:PIJ29"/>
    <mergeCell ref="PIU29:PIY29"/>
    <mergeCell ref="PJJ29:PJN29"/>
    <mergeCell ref="PEE29:PEI29"/>
    <mergeCell ref="PET29:PEX29"/>
    <mergeCell ref="PFI29:PFM29"/>
    <mergeCell ref="PFX29:PGB29"/>
    <mergeCell ref="PGM29:PGQ29"/>
    <mergeCell ref="PBH29:PBL29"/>
    <mergeCell ref="PBW29:PCA29"/>
    <mergeCell ref="PCL29:PCP29"/>
    <mergeCell ref="PDA29:PDE29"/>
    <mergeCell ref="PDP29:PDT29"/>
    <mergeCell ref="OYK29:OYO29"/>
    <mergeCell ref="OYZ29:OZD29"/>
    <mergeCell ref="OZO29:OZS29"/>
    <mergeCell ref="PAD29:PAH29"/>
    <mergeCell ref="PAS29:PAW29"/>
    <mergeCell ref="PSP29:PST29"/>
    <mergeCell ref="PTE29:PTI29"/>
    <mergeCell ref="PTT29:PTX29"/>
    <mergeCell ref="PUI29:PUM29"/>
    <mergeCell ref="PUX29:PVB29"/>
    <mergeCell ref="PPS29:PPW29"/>
    <mergeCell ref="PQH29:PQL29"/>
    <mergeCell ref="PQW29:PRA29"/>
    <mergeCell ref="PRL29:PRP29"/>
    <mergeCell ref="PSA29:PSE29"/>
    <mergeCell ref="PMV29:PMZ29"/>
    <mergeCell ref="PNK29:PNO29"/>
    <mergeCell ref="PNZ29:POD29"/>
    <mergeCell ref="POO29:POS29"/>
    <mergeCell ref="PPD29:PPH29"/>
    <mergeCell ref="PJY29:PKC29"/>
    <mergeCell ref="PKN29:PKR29"/>
    <mergeCell ref="PLC29:PLG29"/>
    <mergeCell ref="PLR29:PLV29"/>
    <mergeCell ref="PMG29:PMK29"/>
    <mergeCell ref="QED29:QEH29"/>
    <mergeCell ref="QES29:QEW29"/>
    <mergeCell ref="QFH29:QFL29"/>
    <mergeCell ref="QFW29:QGA29"/>
    <mergeCell ref="QGL29:QGP29"/>
    <mergeCell ref="QBG29:QBK29"/>
    <mergeCell ref="QBV29:QBZ29"/>
    <mergeCell ref="QCK29:QCO29"/>
    <mergeCell ref="QCZ29:QDD29"/>
    <mergeCell ref="QDO29:QDS29"/>
    <mergeCell ref="PYJ29:PYN29"/>
    <mergeCell ref="PYY29:PZC29"/>
    <mergeCell ref="PZN29:PZR29"/>
    <mergeCell ref="QAC29:QAG29"/>
    <mergeCell ref="QAR29:QAV29"/>
    <mergeCell ref="PVM29:PVQ29"/>
    <mergeCell ref="PWB29:PWF29"/>
    <mergeCell ref="PWQ29:PWU29"/>
    <mergeCell ref="PXF29:PXJ29"/>
    <mergeCell ref="PXU29:PXY29"/>
    <mergeCell ref="QPR29:QPV29"/>
    <mergeCell ref="QQG29:QQK29"/>
    <mergeCell ref="QQV29:QQZ29"/>
    <mergeCell ref="QRK29:QRO29"/>
    <mergeCell ref="QRZ29:QSD29"/>
    <mergeCell ref="QMU29:QMY29"/>
    <mergeCell ref="QNJ29:QNN29"/>
    <mergeCell ref="QNY29:QOC29"/>
    <mergeCell ref="QON29:QOR29"/>
    <mergeCell ref="QPC29:QPG29"/>
    <mergeCell ref="QJX29:QKB29"/>
    <mergeCell ref="QKM29:QKQ29"/>
    <mergeCell ref="QLB29:QLF29"/>
    <mergeCell ref="QLQ29:QLU29"/>
    <mergeCell ref="QMF29:QMJ29"/>
    <mergeCell ref="QHA29:QHE29"/>
    <mergeCell ref="QHP29:QHT29"/>
    <mergeCell ref="QIE29:QII29"/>
    <mergeCell ref="QIT29:QIX29"/>
    <mergeCell ref="QJI29:QJM29"/>
    <mergeCell ref="RBF29:RBJ29"/>
    <mergeCell ref="RBU29:RBY29"/>
    <mergeCell ref="RCJ29:RCN29"/>
    <mergeCell ref="RCY29:RDC29"/>
    <mergeCell ref="RDN29:RDR29"/>
    <mergeCell ref="QYI29:QYM29"/>
    <mergeCell ref="QYX29:QZB29"/>
    <mergeCell ref="QZM29:QZQ29"/>
    <mergeCell ref="RAB29:RAF29"/>
    <mergeCell ref="RAQ29:RAU29"/>
    <mergeCell ref="QVL29:QVP29"/>
    <mergeCell ref="QWA29:QWE29"/>
    <mergeCell ref="QWP29:QWT29"/>
    <mergeCell ref="QXE29:QXI29"/>
    <mergeCell ref="QXT29:QXX29"/>
    <mergeCell ref="QSO29:QSS29"/>
    <mergeCell ref="QTD29:QTH29"/>
    <mergeCell ref="QTS29:QTW29"/>
    <mergeCell ref="QUH29:QUL29"/>
    <mergeCell ref="QUW29:QVA29"/>
    <mergeCell ref="RMT29:RMX29"/>
    <mergeCell ref="RNI29:RNM29"/>
    <mergeCell ref="RNX29:ROB29"/>
    <mergeCell ref="ROM29:ROQ29"/>
    <mergeCell ref="RPB29:RPF29"/>
    <mergeCell ref="RJW29:RKA29"/>
    <mergeCell ref="RKL29:RKP29"/>
    <mergeCell ref="RLA29:RLE29"/>
    <mergeCell ref="RLP29:RLT29"/>
    <mergeCell ref="RME29:RMI29"/>
    <mergeCell ref="RGZ29:RHD29"/>
    <mergeCell ref="RHO29:RHS29"/>
    <mergeCell ref="RID29:RIH29"/>
    <mergeCell ref="RIS29:RIW29"/>
    <mergeCell ref="RJH29:RJL29"/>
    <mergeCell ref="REC29:REG29"/>
    <mergeCell ref="RER29:REV29"/>
    <mergeCell ref="RFG29:RFK29"/>
    <mergeCell ref="RFV29:RFZ29"/>
    <mergeCell ref="RGK29:RGO29"/>
    <mergeCell ref="RYH29:RYL29"/>
    <mergeCell ref="RYW29:RZA29"/>
    <mergeCell ref="RZL29:RZP29"/>
    <mergeCell ref="SAA29:SAE29"/>
    <mergeCell ref="SAP29:SAT29"/>
    <mergeCell ref="RVK29:RVO29"/>
    <mergeCell ref="RVZ29:RWD29"/>
    <mergeCell ref="RWO29:RWS29"/>
    <mergeCell ref="RXD29:RXH29"/>
    <mergeCell ref="RXS29:RXW29"/>
    <mergeCell ref="RSN29:RSR29"/>
    <mergeCell ref="RTC29:RTG29"/>
    <mergeCell ref="RTR29:RTV29"/>
    <mergeCell ref="RUG29:RUK29"/>
    <mergeCell ref="RUV29:RUZ29"/>
    <mergeCell ref="RPQ29:RPU29"/>
    <mergeCell ref="RQF29:RQJ29"/>
    <mergeCell ref="RQU29:RQY29"/>
    <mergeCell ref="RRJ29:RRN29"/>
    <mergeCell ref="RRY29:RSC29"/>
    <mergeCell ref="SJV29:SJZ29"/>
    <mergeCell ref="SKK29:SKO29"/>
    <mergeCell ref="SKZ29:SLD29"/>
    <mergeCell ref="SLO29:SLS29"/>
    <mergeCell ref="SMD29:SMH29"/>
    <mergeCell ref="SGY29:SHC29"/>
    <mergeCell ref="SHN29:SHR29"/>
    <mergeCell ref="SIC29:SIG29"/>
    <mergeCell ref="SIR29:SIV29"/>
    <mergeCell ref="SJG29:SJK29"/>
    <mergeCell ref="SEB29:SEF29"/>
    <mergeCell ref="SEQ29:SEU29"/>
    <mergeCell ref="SFF29:SFJ29"/>
    <mergeCell ref="SFU29:SFY29"/>
    <mergeCell ref="SGJ29:SGN29"/>
    <mergeCell ref="SBE29:SBI29"/>
    <mergeCell ref="SBT29:SBX29"/>
    <mergeCell ref="SCI29:SCM29"/>
    <mergeCell ref="SCX29:SDB29"/>
    <mergeCell ref="SDM29:SDQ29"/>
    <mergeCell ref="SVJ29:SVN29"/>
    <mergeCell ref="SVY29:SWC29"/>
    <mergeCell ref="SWN29:SWR29"/>
    <mergeCell ref="SXC29:SXG29"/>
    <mergeCell ref="SXR29:SXV29"/>
    <mergeCell ref="SSM29:SSQ29"/>
    <mergeCell ref="STB29:STF29"/>
    <mergeCell ref="STQ29:STU29"/>
    <mergeCell ref="SUF29:SUJ29"/>
    <mergeCell ref="SUU29:SUY29"/>
    <mergeCell ref="SPP29:SPT29"/>
    <mergeCell ref="SQE29:SQI29"/>
    <mergeCell ref="SQT29:SQX29"/>
    <mergeCell ref="SRI29:SRM29"/>
    <mergeCell ref="SRX29:SSB29"/>
    <mergeCell ref="SMS29:SMW29"/>
    <mergeCell ref="SNH29:SNL29"/>
    <mergeCell ref="SNW29:SOA29"/>
    <mergeCell ref="SOL29:SOP29"/>
    <mergeCell ref="SPA29:SPE29"/>
    <mergeCell ref="TGX29:THB29"/>
    <mergeCell ref="THM29:THQ29"/>
    <mergeCell ref="TIB29:TIF29"/>
    <mergeCell ref="TIQ29:TIU29"/>
    <mergeCell ref="TJF29:TJJ29"/>
    <mergeCell ref="TEA29:TEE29"/>
    <mergeCell ref="TEP29:TET29"/>
    <mergeCell ref="TFE29:TFI29"/>
    <mergeCell ref="TFT29:TFX29"/>
    <mergeCell ref="TGI29:TGM29"/>
    <mergeCell ref="TBD29:TBH29"/>
    <mergeCell ref="TBS29:TBW29"/>
    <mergeCell ref="TCH29:TCL29"/>
    <mergeCell ref="TCW29:TDA29"/>
    <mergeCell ref="TDL29:TDP29"/>
    <mergeCell ref="SYG29:SYK29"/>
    <mergeCell ref="SYV29:SYZ29"/>
    <mergeCell ref="SZK29:SZO29"/>
    <mergeCell ref="SZZ29:TAD29"/>
    <mergeCell ref="TAO29:TAS29"/>
    <mergeCell ref="TSL29:TSP29"/>
    <mergeCell ref="TTA29:TTE29"/>
    <mergeCell ref="TTP29:TTT29"/>
    <mergeCell ref="TUE29:TUI29"/>
    <mergeCell ref="TUT29:TUX29"/>
    <mergeCell ref="TPO29:TPS29"/>
    <mergeCell ref="TQD29:TQH29"/>
    <mergeCell ref="TQS29:TQW29"/>
    <mergeCell ref="TRH29:TRL29"/>
    <mergeCell ref="TRW29:TSA29"/>
    <mergeCell ref="TMR29:TMV29"/>
    <mergeCell ref="TNG29:TNK29"/>
    <mergeCell ref="TNV29:TNZ29"/>
    <mergeCell ref="TOK29:TOO29"/>
    <mergeCell ref="TOZ29:TPD29"/>
    <mergeCell ref="TJU29:TJY29"/>
    <mergeCell ref="TKJ29:TKN29"/>
    <mergeCell ref="TKY29:TLC29"/>
    <mergeCell ref="TLN29:TLR29"/>
    <mergeCell ref="TMC29:TMG29"/>
    <mergeCell ref="UDZ29:UED29"/>
    <mergeCell ref="UEO29:UES29"/>
    <mergeCell ref="UFD29:UFH29"/>
    <mergeCell ref="UFS29:UFW29"/>
    <mergeCell ref="UGH29:UGL29"/>
    <mergeCell ref="UBC29:UBG29"/>
    <mergeCell ref="UBR29:UBV29"/>
    <mergeCell ref="UCG29:UCK29"/>
    <mergeCell ref="UCV29:UCZ29"/>
    <mergeCell ref="UDK29:UDO29"/>
    <mergeCell ref="TYF29:TYJ29"/>
    <mergeCell ref="TYU29:TYY29"/>
    <mergeCell ref="TZJ29:TZN29"/>
    <mergeCell ref="TZY29:UAC29"/>
    <mergeCell ref="UAN29:UAR29"/>
    <mergeCell ref="TVI29:TVM29"/>
    <mergeCell ref="TVX29:TWB29"/>
    <mergeCell ref="TWM29:TWQ29"/>
    <mergeCell ref="TXB29:TXF29"/>
    <mergeCell ref="TXQ29:TXU29"/>
    <mergeCell ref="UPN29:UPR29"/>
    <mergeCell ref="UQC29:UQG29"/>
    <mergeCell ref="UQR29:UQV29"/>
    <mergeCell ref="URG29:URK29"/>
    <mergeCell ref="URV29:URZ29"/>
    <mergeCell ref="UMQ29:UMU29"/>
    <mergeCell ref="UNF29:UNJ29"/>
    <mergeCell ref="UNU29:UNY29"/>
    <mergeCell ref="UOJ29:UON29"/>
    <mergeCell ref="UOY29:UPC29"/>
    <mergeCell ref="UJT29:UJX29"/>
    <mergeCell ref="UKI29:UKM29"/>
    <mergeCell ref="UKX29:ULB29"/>
    <mergeCell ref="ULM29:ULQ29"/>
    <mergeCell ref="UMB29:UMF29"/>
    <mergeCell ref="UGW29:UHA29"/>
    <mergeCell ref="UHL29:UHP29"/>
    <mergeCell ref="UIA29:UIE29"/>
    <mergeCell ref="UIP29:UIT29"/>
    <mergeCell ref="UJE29:UJI29"/>
    <mergeCell ref="VBB29:VBF29"/>
    <mergeCell ref="VBQ29:VBU29"/>
    <mergeCell ref="VCF29:VCJ29"/>
    <mergeCell ref="VCU29:VCY29"/>
    <mergeCell ref="VDJ29:VDN29"/>
    <mergeCell ref="UYE29:UYI29"/>
    <mergeCell ref="UYT29:UYX29"/>
    <mergeCell ref="UZI29:UZM29"/>
    <mergeCell ref="UZX29:VAB29"/>
    <mergeCell ref="VAM29:VAQ29"/>
    <mergeCell ref="UVH29:UVL29"/>
    <mergeCell ref="UVW29:UWA29"/>
    <mergeCell ref="UWL29:UWP29"/>
    <mergeCell ref="UXA29:UXE29"/>
    <mergeCell ref="UXP29:UXT29"/>
    <mergeCell ref="USK29:USO29"/>
    <mergeCell ref="USZ29:UTD29"/>
    <mergeCell ref="UTO29:UTS29"/>
    <mergeCell ref="UUD29:UUH29"/>
    <mergeCell ref="UUS29:UUW29"/>
    <mergeCell ref="VMP29:VMT29"/>
    <mergeCell ref="VNE29:VNI29"/>
    <mergeCell ref="VNT29:VNX29"/>
    <mergeCell ref="VOI29:VOM29"/>
    <mergeCell ref="VOX29:VPB29"/>
    <mergeCell ref="VJS29:VJW29"/>
    <mergeCell ref="VKH29:VKL29"/>
    <mergeCell ref="VKW29:VLA29"/>
    <mergeCell ref="VLL29:VLP29"/>
    <mergeCell ref="VMA29:VME29"/>
    <mergeCell ref="VGV29:VGZ29"/>
    <mergeCell ref="VHK29:VHO29"/>
    <mergeCell ref="VHZ29:VID29"/>
    <mergeCell ref="VIO29:VIS29"/>
    <mergeCell ref="VJD29:VJH29"/>
    <mergeCell ref="VDY29:VEC29"/>
    <mergeCell ref="VEN29:VER29"/>
    <mergeCell ref="VFC29:VFG29"/>
    <mergeCell ref="VFR29:VFV29"/>
    <mergeCell ref="VGG29:VGK29"/>
    <mergeCell ref="VYD29:VYH29"/>
    <mergeCell ref="VYS29:VYW29"/>
    <mergeCell ref="VZH29:VZL29"/>
    <mergeCell ref="VZW29:WAA29"/>
    <mergeCell ref="WAL29:WAP29"/>
    <mergeCell ref="VVG29:VVK29"/>
    <mergeCell ref="VVV29:VVZ29"/>
    <mergeCell ref="VWK29:VWO29"/>
    <mergeCell ref="VWZ29:VXD29"/>
    <mergeCell ref="VXO29:VXS29"/>
    <mergeCell ref="VSJ29:VSN29"/>
    <mergeCell ref="VSY29:VTC29"/>
    <mergeCell ref="VTN29:VTR29"/>
    <mergeCell ref="VUC29:VUG29"/>
    <mergeCell ref="VUR29:VUV29"/>
    <mergeCell ref="VPM29:VPQ29"/>
    <mergeCell ref="VQB29:VQF29"/>
    <mergeCell ref="VQQ29:VQU29"/>
    <mergeCell ref="VRF29:VRJ29"/>
    <mergeCell ref="VRU29:VRY29"/>
    <mergeCell ref="WJR29:WJV29"/>
    <mergeCell ref="WKG29:WKK29"/>
    <mergeCell ref="WKV29:WKZ29"/>
    <mergeCell ref="WLK29:WLO29"/>
    <mergeCell ref="WLZ29:WMD29"/>
    <mergeCell ref="WGU29:WGY29"/>
    <mergeCell ref="WHJ29:WHN29"/>
    <mergeCell ref="WHY29:WIC29"/>
    <mergeCell ref="WIN29:WIR29"/>
    <mergeCell ref="WJC29:WJG29"/>
    <mergeCell ref="WDX29:WEB29"/>
    <mergeCell ref="WEM29:WEQ29"/>
    <mergeCell ref="WFB29:WFF29"/>
    <mergeCell ref="WFQ29:WFU29"/>
    <mergeCell ref="WGF29:WGJ29"/>
    <mergeCell ref="WBA29:WBE29"/>
    <mergeCell ref="WBP29:WBT29"/>
    <mergeCell ref="WCE29:WCI29"/>
    <mergeCell ref="WCT29:WCX29"/>
    <mergeCell ref="WDI29:WDM29"/>
    <mergeCell ref="WVU29:WVY29"/>
    <mergeCell ref="WWJ29:WWN29"/>
    <mergeCell ref="WWY29:WXC29"/>
    <mergeCell ref="WXN29:WXR29"/>
    <mergeCell ref="WSI29:WSM29"/>
    <mergeCell ref="WSX29:WTB29"/>
    <mergeCell ref="WTM29:WTQ29"/>
    <mergeCell ref="WUB29:WUF29"/>
    <mergeCell ref="WUQ29:WUU29"/>
    <mergeCell ref="WPL29:WPP29"/>
    <mergeCell ref="WQA29:WQE29"/>
    <mergeCell ref="WQP29:WQT29"/>
    <mergeCell ref="WRE29:WRI29"/>
    <mergeCell ref="WRT29:WRX29"/>
    <mergeCell ref="WMO29:WMS29"/>
    <mergeCell ref="WND29:WNH29"/>
    <mergeCell ref="WNS29:WNW29"/>
    <mergeCell ref="WOH29:WOL29"/>
    <mergeCell ref="WOW29:WPA29"/>
    <mergeCell ref="GN17:GR17"/>
    <mergeCell ref="HC17:HG17"/>
    <mergeCell ref="HR17:HV17"/>
    <mergeCell ref="IG17:IK17"/>
    <mergeCell ref="IV17:IZ17"/>
    <mergeCell ref="XDW29:XEA29"/>
    <mergeCell ref="XEL29:XEP29"/>
    <mergeCell ref="XFA29:XFD29"/>
    <mergeCell ref="A17:E17"/>
    <mergeCell ref="P17:T17"/>
    <mergeCell ref="AE17:AI17"/>
    <mergeCell ref="AT17:AX17"/>
    <mergeCell ref="BI17:BM17"/>
    <mergeCell ref="BX17:CB17"/>
    <mergeCell ref="CM17:CQ17"/>
    <mergeCell ref="DB17:DF17"/>
    <mergeCell ref="DQ17:DU17"/>
    <mergeCell ref="EF17:EJ17"/>
    <mergeCell ref="EU17:EY17"/>
    <mergeCell ref="FJ17:FN17"/>
    <mergeCell ref="FY17:GC17"/>
    <mergeCell ref="XAZ29:XBD29"/>
    <mergeCell ref="XBO29:XBS29"/>
    <mergeCell ref="XCD29:XCH29"/>
    <mergeCell ref="XCS29:XCW29"/>
    <mergeCell ref="XDH29:XDL29"/>
    <mergeCell ref="WYC29:WYG29"/>
    <mergeCell ref="WYR29:WYV29"/>
    <mergeCell ref="WZG29:WZK29"/>
    <mergeCell ref="WZV29:WZZ29"/>
    <mergeCell ref="XAK29:XAO29"/>
    <mergeCell ref="WVF29:WVJ29"/>
    <mergeCell ref="SB17:SF17"/>
    <mergeCell ref="SQ17:SU17"/>
    <mergeCell ref="TF17:TJ17"/>
    <mergeCell ref="TU17:TY17"/>
    <mergeCell ref="UJ17:UN17"/>
    <mergeCell ref="PE17:PI17"/>
    <mergeCell ref="PT17:PX17"/>
    <mergeCell ref="QI17:QM17"/>
    <mergeCell ref="QX17:RB17"/>
    <mergeCell ref="RM17:RQ17"/>
    <mergeCell ref="MH17:ML17"/>
    <mergeCell ref="MW17:NA17"/>
    <mergeCell ref="NL17:NP17"/>
    <mergeCell ref="OA17:OE17"/>
    <mergeCell ref="OP17:OT17"/>
    <mergeCell ref="JK17:JO17"/>
    <mergeCell ref="JZ17:KD17"/>
    <mergeCell ref="KO17:KS17"/>
    <mergeCell ref="LD17:LH17"/>
    <mergeCell ref="LS17:LW17"/>
    <mergeCell ref="ADP17:ADT17"/>
    <mergeCell ref="AEE17:AEI17"/>
    <mergeCell ref="AET17:AEX17"/>
    <mergeCell ref="AFI17:AFM17"/>
    <mergeCell ref="AFX17:AGB17"/>
    <mergeCell ref="AAS17:AAW17"/>
    <mergeCell ref="ABH17:ABL17"/>
    <mergeCell ref="ABW17:ACA17"/>
    <mergeCell ref="ACL17:ACP17"/>
    <mergeCell ref="ADA17:ADE17"/>
    <mergeCell ref="XV17:XZ17"/>
    <mergeCell ref="YK17:YO17"/>
    <mergeCell ref="YZ17:ZD17"/>
    <mergeCell ref="ZO17:ZS17"/>
    <mergeCell ref="AAD17:AAH17"/>
    <mergeCell ref="UY17:VC17"/>
    <mergeCell ref="VN17:VR17"/>
    <mergeCell ref="WC17:WG17"/>
    <mergeCell ref="WR17:WV17"/>
    <mergeCell ref="XG17:XK17"/>
    <mergeCell ref="APD17:APH17"/>
    <mergeCell ref="APS17:APW17"/>
    <mergeCell ref="AQH17:AQL17"/>
    <mergeCell ref="AQW17:ARA17"/>
    <mergeCell ref="ARL17:ARP17"/>
    <mergeCell ref="AMG17:AMK17"/>
    <mergeCell ref="AMV17:AMZ17"/>
    <mergeCell ref="ANK17:ANO17"/>
    <mergeCell ref="ANZ17:AOD17"/>
    <mergeCell ref="AOO17:AOS17"/>
    <mergeCell ref="AJJ17:AJN17"/>
    <mergeCell ref="AJY17:AKC17"/>
    <mergeCell ref="AKN17:AKR17"/>
    <mergeCell ref="ALC17:ALG17"/>
    <mergeCell ref="ALR17:ALV17"/>
    <mergeCell ref="AGM17:AGQ17"/>
    <mergeCell ref="AHB17:AHF17"/>
    <mergeCell ref="AHQ17:AHU17"/>
    <mergeCell ref="AIF17:AIJ17"/>
    <mergeCell ref="AIU17:AIY17"/>
    <mergeCell ref="BAR17:BAV17"/>
    <mergeCell ref="BBG17:BBK17"/>
    <mergeCell ref="BBV17:BBZ17"/>
    <mergeCell ref="BCK17:BCO17"/>
    <mergeCell ref="BCZ17:BDD17"/>
    <mergeCell ref="AXU17:AXY17"/>
    <mergeCell ref="AYJ17:AYN17"/>
    <mergeCell ref="AYY17:AZC17"/>
    <mergeCell ref="AZN17:AZR17"/>
    <mergeCell ref="BAC17:BAG17"/>
    <mergeCell ref="AUX17:AVB17"/>
    <mergeCell ref="AVM17:AVQ17"/>
    <mergeCell ref="AWB17:AWF17"/>
    <mergeCell ref="AWQ17:AWU17"/>
    <mergeCell ref="AXF17:AXJ17"/>
    <mergeCell ref="ASA17:ASE17"/>
    <mergeCell ref="ASP17:AST17"/>
    <mergeCell ref="ATE17:ATI17"/>
    <mergeCell ref="ATT17:ATX17"/>
    <mergeCell ref="AUI17:AUM17"/>
    <mergeCell ref="BMF17:BMJ17"/>
    <mergeCell ref="BMU17:BMY17"/>
    <mergeCell ref="BNJ17:BNN17"/>
    <mergeCell ref="BNY17:BOC17"/>
    <mergeCell ref="BON17:BOR17"/>
    <mergeCell ref="BJI17:BJM17"/>
    <mergeCell ref="BJX17:BKB17"/>
    <mergeCell ref="BKM17:BKQ17"/>
    <mergeCell ref="BLB17:BLF17"/>
    <mergeCell ref="BLQ17:BLU17"/>
    <mergeCell ref="BGL17:BGP17"/>
    <mergeCell ref="BHA17:BHE17"/>
    <mergeCell ref="BHP17:BHT17"/>
    <mergeCell ref="BIE17:BII17"/>
    <mergeCell ref="BIT17:BIX17"/>
    <mergeCell ref="BDO17:BDS17"/>
    <mergeCell ref="BED17:BEH17"/>
    <mergeCell ref="BES17:BEW17"/>
    <mergeCell ref="BFH17:BFL17"/>
    <mergeCell ref="BFW17:BGA17"/>
    <mergeCell ref="BXT17:BXX17"/>
    <mergeCell ref="BYI17:BYM17"/>
    <mergeCell ref="BYX17:BZB17"/>
    <mergeCell ref="BZM17:BZQ17"/>
    <mergeCell ref="CAB17:CAF17"/>
    <mergeCell ref="BUW17:BVA17"/>
    <mergeCell ref="BVL17:BVP17"/>
    <mergeCell ref="BWA17:BWE17"/>
    <mergeCell ref="BWP17:BWT17"/>
    <mergeCell ref="BXE17:BXI17"/>
    <mergeCell ref="BRZ17:BSD17"/>
    <mergeCell ref="BSO17:BSS17"/>
    <mergeCell ref="BTD17:BTH17"/>
    <mergeCell ref="BTS17:BTW17"/>
    <mergeCell ref="BUH17:BUL17"/>
    <mergeCell ref="BPC17:BPG17"/>
    <mergeCell ref="BPR17:BPV17"/>
    <mergeCell ref="BQG17:BQK17"/>
    <mergeCell ref="BQV17:BQZ17"/>
    <mergeCell ref="BRK17:BRO17"/>
    <mergeCell ref="CJH17:CJL17"/>
    <mergeCell ref="CJW17:CKA17"/>
    <mergeCell ref="CKL17:CKP17"/>
    <mergeCell ref="CLA17:CLE17"/>
    <mergeCell ref="CLP17:CLT17"/>
    <mergeCell ref="CGK17:CGO17"/>
    <mergeCell ref="CGZ17:CHD17"/>
    <mergeCell ref="CHO17:CHS17"/>
    <mergeCell ref="CID17:CIH17"/>
    <mergeCell ref="CIS17:CIW17"/>
    <mergeCell ref="CDN17:CDR17"/>
    <mergeCell ref="CEC17:CEG17"/>
    <mergeCell ref="CER17:CEV17"/>
    <mergeCell ref="CFG17:CFK17"/>
    <mergeCell ref="CFV17:CFZ17"/>
    <mergeCell ref="CAQ17:CAU17"/>
    <mergeCell ref="CBF17:CBJ17"/>
    <mergeCell ref="CBU17:CBY17"/>
    <mergeCell ref="CCJ17:CCN17"/>
    <mergeCell ref="CCY17:CDC17"/>
    <mergeCell ref="CUV17:CUZ17"/>
    <mergeCell ref="CVK17:CVO17"/>
    <mergeCell ref="CVZ17:CWD17"/>
    <mergeCell ref="CWO17:CWS17"/>
    <mergeCell ref="CXD17:CXH17"/>
    <mergeCell ref="CRY17:CSC17"/>
    <mergeCell ref="CSN17:CSR17"/>
    <mergeCell ref="CTC17:CTG17"/>
    <mergeCell ref="CTR17:CTV17"/>
    <mergeCell ref="CUG17:CUK17"/>
    <mergeCell ref="CPB17:CPF17"/>
    <mergeCell ref="CPQ17:CPU17"/>
    <mergeCell ref="CQF17:CQJ17"/>
    <mergeCell ref="CQU17:CQY17"/>
    <mergeCell ref="CRJ17:CRN17"/>
    <mergeCell ref="CME17:CMI17"/>
    <mergeCell ref="CMT17:CMX17"/>
    <mergeCell ref="CNI17:CNM17"/>
    <mergeCell ref="CNX17:COB17"/>
    <mergeCell ref="COM17:COQ17"/>
    <mergeCell ref="DGJ17:DGN17"/>
    <mergeCell ref="DGY17:DHC17"/>
    <mergeCell ref="DHN17:DHR17"/>
    <mergeCell ref="DIC17:DIG17"/>
    <mergeCell ref="DIR17:DIV17"/>
    <mergeCell ref="DDM17:DDQ17"/>
    <mergeCell ref="DEB17:DEF17"/>
    <mergeCell ref="DEQ17:DEU17"/>
    <mergeCell ref="DFF17:DFJ17"/>
    <mergeCell ref="DFU17:DFY17"/>
    <mergeCell ref="DAP17:DAT17"/>
    <mergeCell ref="DBE17:DBI17"/>
    <mergeCell ref="DBT17:DBX17"/>
    <mergeCell ref="DCI17:DCM17"/>
    <mergeCell ref="DCX17:DDB17"/>
    <mergeCell ref="CXS17:CXW17"/>
    <mergeCell ref="CYH17:CYL17"/>
    <mergeCell ref="CYW17:CZA17"/>
    <mergeCell ref="CZL17:CZP17"/>
    <mergeCell ref="DAA17:DAE17"/>
    <mergeCell ref="DRX17:DSB17"/>
    <mergeCell ref="DSM17:DSQ17"/>
    <mergeCell ref="DTB17:DTF17"/>
    <mergeCell ref="DTQ17:DTU17"/>
    <mergeCell ref="DUF17:DUJ17"/>
    <mergeCell ref="DPA17:DPE17"/>
    <mergeCell ref="DPP17:DPT17"/>
    <mergeCell ref="DQE17:DQI17"/>
    <mergeCell ref="DQT17:DQX17"/>
    <mergeCell ref="DRI17:DRM17"/>
    <mergeCell ref="DMD17:DMH17"/>
    <mergeCell ref="DMS17:DMW17"/>
    <mergeCell ref="DNH17:DNL17"/>
    <mergeCell ref="DNW17:DOA17"/>
    <mergeCell ref="DOL17:DOP17"/>
    <mergeCell ref="DJG17:DJK17"/>
    <mergeCell ref="DJV17:DJZ17"/>
    <mergeCell ref="DKK17:DKO17"/>
    <mergeCell ref="DKZ17:DLD17"/>
    <mergeCell ref="DLO17:DLS17"/>
    <mergeCell ref="EDL17:EDP17"/>
    <mergeCell ref="EEA17:EEE17"/>
    <mergeCell ref="EEP17:EET17"/>
    <mergeCell ref="EFE17:EFI17"/>
    <mergeCell ref="EFT17:EFX17"/>
    <mergeCell ref="EAO17:EAS17"/>
    <mergeCell ref="EBD17:EBH17"/>
    <mergeCell ref="EBS17:EBW17"/>
    <mergeCell ref="ECH17:ECL17"/>
    <mergeCell ref="ECW17:EDA17"/>
    <mergeCell ref="DXR17:DXV17"/>
    <mergeCell ref="DYG17:DYK17"/>
    <mergeCell ref="DYV17:DYZ17"/>
    <mergeCell ref="DZK17:DZO17"/>
    <mergeCell ref="DZZ17:EAD17"/>
    <mergeCell ref="DUU17:DUY17"/>
    <mergeCell ref="DVJ17:DVN17"/>
    <mergeCell ref="DVY17:DWC17"/>
    <mergeCell ref="DWN17:DWR17"/>
    <mergeCell ref="DXC17:DXG17"/>
    <mergeCell ref="EOZ17:EPD17"/>
    <mergeCell ref="EPO17:EPS17"/>
    <mergeCell ref="EQD17:EQH17"/>
    <mergeCell ref="EQS17:EQW17"/>
    <mergeCell ref="ERH17:ERL17"/>
    <mergeCell ref="EMC17:EMG17"/>
    <mergeCell ref="EMR17:EMV17"/>
    <mergeCell ref="ENG17:ENK17"/>
    <mergeCell ref="ENV17:ENZ17"/>
    <mergeCell ref="EOK17:EOO17"/>
    <mergeCell ref="EJF17:EJJ17"/>
    <mergeCell ref="EJU17:EJY17"/>
    <mergeCell ref="EKJ17:EKN17"/>
    <mergeCell ref="EKY17:ELC17"/>
    <mergeCell ref="ELN17:ELR17"/>
    <mergeCell ref="EGI17:EGM17"/>
    <mergeCell ref="EGX17:EHB17"/>
    <mergeCell ref="EHM17:EHQ17"/>
    <mergeCell ref="EIB17:EIF17"/>
    <mergeCell ref="EIQ17:EIU17"/>
    <mergeCell ref="FAN17:FAR17"/>
    <mergeCell ref="FBC17:FBG17"/>
    <mergeCell ref="FBR17:FBV17"/>
    <mergeCell ref="FCG17:FCK17"/>
    <mergeCell ref="FCV17:FCZ17"/>
    <mergeCell ref="EXQ17:EXU17"/>
    <mergeCell ref="EYF17:EYJ17"/>
    <mergeCell ref="EYU17:EYY17"/>
    <mergeCell ref="EZJ17:EZN17"/>
    <mergeCell ref="EZY17:FAC17"/>
    <mergeCell ref="EUT17:EUX17"/>
    <mergeCell ref="EVI17:EVM17"/>
    <mergeCell ref="EVX17:EWB17"/>
    <mergeCell ref="EWM17:EWQ17"/>
    <mergeCell ref="EXB17:EXF17"/>
    <mergeCell ref="ERW17:ESA17"/>
    <mergeCell ref="ESL17:ESP17"/>
    <mergeCell ref="ETA17:ETE17"/>
    <mergeCell ref="ETP17:ETT17"/>
    <mergeCell ref="EUE17:EUI17"/>
    <mergeCell ref="FMB17:FMF17"/>
    <mergeCell ref="FMQ17:FMU17"/>
    <mergeCell ref="FNF17:FNJ17"/>
    <mergeCell ref="FNU17:FNY17"/>
    <mergeCell ref="FOJ17:FON17"/>
    <mergeCell ref="FJE17:FJI17"/>
    <mergeCell ref="FJT17:FJX17"/>
    <mergeCell ref="FKI17:FKM17"/>
    <mergeCell ref="FKX17:FLB17"/>
    <mergeCell ref="FLM17:FLQ17"/>
    <mergeCell ref="FGH17:FGL17"/>
    <mergeCell ref="FGW17:FHA17"/>
    <mergeCell ref="FHL17:FHP17"/>
    <mergeCell ref="FIA17:FIE17"/>
    <mergeCell ref="FIP17:FIT17"/>
    <mergeCell ref="FDK17:FDO17"/>
    <mergeCell ref="FDZ17:FED17"/>
    <mergeCell ref="FEO17:FES17"/>
    <mergeCell ref="FFD17:FFH17"/>
    <mergeCell ref="FFS17:FFW17"/>
    <mergeCell ref="FXP17:FXT17"/>
    <mergeCell ref="FYE17:FYI17"/>
    <mergeCell ref="FYT17:FYX17"/>
    <mergeCell ref="FZI17:FZM17"/>
    <mergeCell ref="FZX17:GAB17"/>
    <mergeCell ref="FUS17:FUW17"/>
    <mergeCell ref="FVH17:FVL17"/>
    <mergeCell ref="FVW17:FWA17"/>
    <mergeCell ref="FWL17:FWP17"/>
    <mergeCell ref="FXA17:FXE17"/>
    <mergeCell ref="FRV17:FRZ17"/>
    <mergeCell ref="FSK17:FSO17"/>
    <mergeCell ref="FSZ17:FTD17"/>
    <mergeCell ref="FTO17:FTS17"/>
    <mergeCell ref="FUD17:FUH17"/>
    <mergeCell ref="FOY17:FPC17"/>
    <mergeCell ref="FPN17:FPR17"/>
    <mergeCell ref="FQC17:FQG17"/>
    <mergeCell ref="FQR17:FQV17"/>
    <mergeCell ref="FRG17:FRK17"/>
    <mergeCell ref="GJD17:GJH17"/>
    <mergeCell ref="GJS17:GJW17"/>
    <mergeCell ref="GKH17:GKL17"/>
    <mergeCell ref="GKW17:GLA17"/>
    <mergeCell ref="GLL17:GLP17"/>
    <mergeCell ref="GGG17:GGK17"/>
    <mergeCell ref="GGV17:GGZ17"/>
    <mergeCell ref="GHK17:GHO17"/>
    <mergeCell ref="GHZ17:GID17"/>
    <mergeCell ref="GIO17:GIS17"/>
    <mergeCell ref="GDJ17:GDN17"/>
    <mergeCell ref="GDY17:GEC17"/>
    <mergeCell ref="GEN17:GER17"/>
    <mergeCell ref="GFC17:GFG17"/>
    <mergeCell ref="GFR17:GFV17"/>
    <mergeCell ref="GAM17:GAQ17"/>
    <mergeCell ref="GBB17:GBF17"/>
    <mergeCell ref="GBQ17:GBU17"/>
    <mergeCell ref="GCF17:GCJ17"/>
    <mergeCell ref="GCU17:GCY17"/>
    <mergeCell ref="GUR17:GUV17"/>
    <mergeCell ref="GVG17:GVK17"/>
    <mergeCell ref="GVV17:GVZ17"/>
    <mergeCell ref="GWK17:GWO17"/>
    <mergeCell ref="GWZ17:GXD17"/>
    <mergeCell ref="GRU17:GRY17"/>
    <mergeCell ref="GSJ17:GSN17"/>
    <mergeCell ref="GSY17:GTC17"/>
    <mergeCell ref="GTN17:GTR17"/>
    <mergeCell ref="GUC17:GUG17"/>
    <mergeCell ref="GOX17:GPB17"/>
    <mergeCell ref="GPM17:GPQ17"/>
    <mergeCell ref="GQB17:GQF17"/>
    <mergeCell ref="GQQ17:GQU17"/>
    <mergeCell ref="GRF17:GRJ17"/>
    <mergeCell ref="GMA17:GME17"/>
    <mergeCell ref="GMP17:GMT17"/>
    <mergeCell ref="GNE17:GNI17"/>
    <mergeCell ref="GNT17:GNX17"/>
    <mergeCell ref="GOI17:GOM17"/>
    <mergeCell ref="HGF17:HGJ17"/>
    <mergeCell ref="HGU17:HGY17"/>
    <mergeCell ref="HHJ17:HHN17"/>
    <mergeCell ref="HHY17:HIC17"/>
    <mergeCell ref="HIN17:HIR17"/>
    <mergeCell ref="HDI17:HDM17"/>
    <mergeCell ref="HDX17:HEB17"/>
    <mergeCell ref="HEM17:HEQ17"/>
    <mergeCell ref="HFB17:HFF17"/>
    <mergeCell ref="HFQ17:HFU17"/>
    <mergeCell ref="HAL17:HAP17"/>
    <mergeCell ref="HBA17:HBE17"/>
    <mergeCell ref="HBP17:HBT17"/>
    <mergeCell ref="HCE17:HCI17"/>
    <mergeCell ref="HCT17:HCX17"/>
    <mergeCell ref="GXO17:GXS17"/>
    <mergeCell ref="GYD17:GYH17"/>
    <mergeCell ref="GYS17:GYW17"/>
    <mergeCell ref="GZH17:GZL17"/>
    <mergeCell ref="GZW17:HAA17"/>
    <mergeCell ref="HRT17:HRX17"/>
    <mergeCell ref="HSI17:HSM17"/>
    <mergeCell ref="HSX17:HTB17"/>
    <mergeCell ref="HTM17:HTQ17"/>
    <mergeCell ref="HUB17:HUF17"/>
    <mergeCell ref="HOW17:HPA17"/>
    <mergeCell ref="HPL17:HPP17"/>
    <mergeCell ref="HQA17:HQE17"/>
    <mergeCell ref="HQP17:HQT17"/>
    <mergeCell ref="HRE17:HRI17"/>
    <mergeCell ref="HLZ17:HMD17"/>
    <mergeCell ref="HMO17:HMS17"/>
    <mergeCell ref="HND17:HNH17"/>
    <mergeCell ref="HNS17:HNW17"/>
    <mergeCell ref="HOH17:HOL17"/>
    <mergeCell ref="HJC17:HJG17"/>
    <mergeCell ref="HJR17:HJV17"/>
    <mergeCell ref="HKG17:HKK17"/>
    <mergeCell ref="HKV17:HKZ17"/>
    <mergeCell ref="HLK17:HLO17"/>
    <mergeCell ref="IDH17:IDL17"/>
    <mergeCell ref="IDW17:IEA17"/>
    <mergeCell ref="IEL17:IEP17"/>
    <mergeCell ref="IFA17:IFE17"/>
    <mergeCell ref="IFP17:IFT17"/>
    <mergeCell ref="IAK17:IAO17"/>
    <mergeCell ref="IAZ17:IBD17"/>
    <mergeCell ref="IBO17:IBS17"/>
    <mergeCell ref="ICD17:ICH17"/>
    <mergeCell ref="ICS17:ICW17"/>
    <mergeCell ref="HXN17:HXR17"/>
    <mergeCell ref="HYC17:HYG17"/>
    <mergeCell ref="HYR17:HYV17"/>
    <mergeCell ref="HZG17:HZK17"/>
    <mergeCell ref="HZV17:HZZ17"/>
    <mergeCell ref="HUQ17:HUU17"/>
    <mergeCell ref="HVF17:HVJ17"/>
    <mergeCell ref="HVU17:HVY17"/>
    <mergeCell ref="HWJ17:HWN17"/>
    <mergeCell ref="HWY17:HXC17"/>
    <mergeCell ref="IOV17:IOZ17"/>
    <mergeCell ref="IPK17:IPO17"/>
    <mergeCell ref="IPZ17:IQD17"/>
    <mergeCell ref="IQO17:IQS17"/>
    <mergeCell ref="IRD17:IRH17"/>
    <mergeCell ref="ILY17:IMC17"/>
    <mergeCell ref="IMN17:IMR17"/>
    <mergeCell ref="INC17:ING17"/>
    <mergeCell ref="INR17:INV17"/>
    <mergeCell ref="IOG17:IOK17"/>
    <mergeCell ref="IJB17:IJF17"/>
    <mergeCell ref="IJQ17:IJU17"/>
    <mergeCell ref="IKF17:IKJ17"/>
    <mergeCell ref="IKU17:IKY17"/>
    <mergeCell ref="ILJ17:ILN17"/>
    <mergeCell ref="IGE17:IGI17"/>
    <mergeCell ref="IGT17:IGX17"/>
    <mergeCell ref="IHI17:IHM17"/>
    <mergeCell ref="IHX17:IIB17"/>
    <mergeCell ref="IIM17:IIQ17"/>
    <mergeCell ref="JAJ17:JAN17"/>
    <mergeCell ref="JAY17:JBC17"/>
    <mergeCell ref="JBN17:JBR17"/>
    <mergeCell ref="JCC17:JCG17"/>
    <mergeCell ref="JCR17:JCV17"/>
    <mergeCell ref="IXM17:IXQ17"/>
    <mergeCell ref="IYB17:IYF17"/>
    <mergeCell ref="IYQ17:IYU17"/>
    <mergeCell ref="IZF17:IZJ17"/>
    <mergeCell ref="IZU17:IZY17"/>
    <mergeCell ref="IUP17:IUT17"/>
    <mergeCell ref="IVE17:IVI17"/>
    <mergeCell ref="IVT17:IVX17"/>
    <mergeCell ref="IWI17:IWM17"/>
    <mergeCell ref="IWX17:IXB17"/>
    <mergeCell ref="IRS17:IRW17"/>
    <mergeCell ref="ISH17:ISL17"/>
    <mergeCell ref="ISW17:ITA17"/>
    <mergeCell ref="ITL17:ITP17"/>
    <mergeCell ref="IUA17:IUE17"/>
    <mergeCell ref="JLX17:JMB17"/>
    <mergeCell ref="JMM17:JMQ17"/>
    <mergeCell ref="JNB17:JNF17"/>
    <mergeCell ref="JNQ17:JNU17"/>
    <mergeCell ref="JOF17:JOJ17"/>
    <mergeCell ref="JJA17:JJE17"/>
    <mergeCell ref="JJP17:JJT17"/>
    <mergeCell ref="JKE17:JKI17"/>
    <mergeCell ref="JKT17:JKX17"/>
    <mergeCell ref="JLI17:JLM17"/>
    <mergeCell ref="JGD17:JGH17"/>
    <mergeCell ref="JGS17:JGW17"/>
    <mergeCell ref="JHH17:JHL17"/>
    <mergeCell ref="JHW17:JIA17"/>
    <mergeCell ref="JIL17:JIP17"/>
    <mergeCell ref="JDG17:JDK17"/>
    <mergeCell ref="JDV17:JDZ17"/>
    <mergeCell ref="JEK17:JEO17"/>
    <mergeCell ref="JEZ17:JFD17"/>
    <mergeCell ref="JFO17:JFS17"/>
    <mergeCell ref="JXL17:JXP17"/>
    <mergeCell ref="JYA17:JYE17"/>
    <mergeCell ref="JYP17:JYT17"/>
    <mergeCell ref="JZE17:JZI17"/>
    <mergeCell ref="JZT17:JZX17"/>
    <mergeCell ref="JUO17:JUS17"/>
    <mergeCell ref="JVD17:JVH17"/>
    <mergeCell ref="JVS17:JVW17"/>
    <mergeCell ref="JWH17:JWL17"/>
    <mergeCell ref="JWW17:JXA17"/>
    <mergeCell ref="JRR17:JRV17"/>
    <mergeCell ref="JSG17:JSK17"/>
    <mergeCell ref="JSV17:JSZ17"/>
    <mergeCell ref="JTK17:JTO17"/>
    <mergeCell ref="JTZ17:JUD17"/>
    <mergeCell ref="JOU17:JOY17"/>
    <mergeCell ref="JPJ17:JPN17"/>
    <mergeCell ref="JPY17:JQC17"/>
    <mergeCell ref="JQN17:JQR17"/>
    <mergeCell ref="JRC17:JRG17"/>
    <mergeCell ref="KIZ17:KJD17"/>
    <mergeCell ref="KJO17:KJS17"/>
    <mergeCell ref="KKD17:KKH17"/>
    <mergeCell ref="KKS17:KKW17"/>
    <mergeCell ref="KLH17:KLL17"/>
    <mergeCell ref="KGC17:KGG17"/>
    <mergeCell ref="KGR17:KGV17"/>
    <mergeCell ref="KHG17:KHK17"/>
    <mergeCell ref="KHV17:KHZ17"/>
    <mergeCell ref="KIK17:KIO17"/>
    <mergeCell ref="KDF17:KDJ17"/>
    <mergeCell ref="KDU17:KDY17"/>
    <mergeCell ref="KEJ17:KEN17"/>
    <mergeCell ref="KEY17:KFC17"/>
    <mergeCell ref="KFN17:KFR17"/>
    <mergeCell ref="KAI17:KAM17"/>
    <mergeCell ref="KAX17:KBB17"/>
    <mergeCell ref="KBM17:KBQ17"/>
    <mergeCell ref="KCB17:KCF17"/>
    <mergeCell ref="KCQ17:KCU17"/>
    <mergeCell ref="KUN17:KUR17"/>
    <mergeCell ref="KVC17:KVG17"/>
    <mergeCell ref="KVR17:KVV17"/>
    <mergeCell ref="KWG17:KWK17"/>
    <mergeCell ref="KWV17:KWZ17"/>
    <mergeCell ref="KRQ17:KRU17"/>
    <mergeCell ref="KSF17:KSJ17"/>
    <mergeCell ref="KSU17:KSY17"/>
    <mergeCell ref="KTJ17:KTN17"/>
    <mergeCell ref="KTY17:KUC17"/>
    <mergeCell ref="KOT17:KOX17"/>
    <mergeCell ref="KPI17:KPM17"/>
    <mergeCell ref="KPX17:KQB17"/>
    <mergeCell ref="KQM17:KQQ17"/>
    <mergeCell ref="KRB17:KRF17"/>
    <mergeCell ref="KLW17:KMA17"/>
    <mergeCell ref="KML17:KMP17"/>
    <mergeCell ref="KNA17:KNE17"/>
    <mergeCell ref="KNP17:KNT17"/>
    <mergeCell ref="KOE17:KOI17"/>
    <mergeCell ref="LGB17:LGF17"/>
    <mergeCell ref="LGQ17:LGU17"/>
    <mergeCell ref="LHF17:LHJ17"/>
    <mergeCell ref="LHU17:LHY17"/>
    <mergeCell ref="LIJ17:LIN17"/>
    <mergeCell ref="LDE17:LDI17"/>
    <mergeCell ref="LDT17:LDX17"/>
    <mergeCell ref="LEI17:LEM17"/>
    <mergeCell ref="LEX17:LFB17"/>
    <mergeCell ref="LFM17:LFQ17"/>
    <mergeCell ref="LAH17:LAL17"/>
    <mergeCell ref="LAW17:LBA17"/>
    <mergeCell ref="LBL17:LBP17"/>
    <mergeCell ref="LCA17:LCE17"/>
    <mergeCell ref="LCP17:LCT17"/>
    <mergeCell ref="KXK17:KXO17"/>
    <mergeCell ref="KXZ17:KYD17"/>
    <mergeCell ref="KYO17:KYS17"/>
    <mergeCell ref="KZD17:KZH17"/>
    <mergeCell ref="KZS17:KZW17"/>
    <mergeCell ref="LRP17:LRT17"/>
    <mergeCell ref="LSE17:LSI17"/>
    <mergeCell ref="LST17:LSX17"/>
    <mergeCell ref="LTI17:LTM17"/>
    <mergeCell ref="LTX17:LUB17"/>
    <mergeCell ref="LOS17:LOW17"/>
    <mergeCell ref="LPH17:LPL17"/>
    <mergeCell ref="LPW17:LQA17"/>
    <mergeCell ref="LQL17:LQP17"/>
    <mergeCell ref="LRA17:LRE17"/>
    <mergeCell ref="LLV17:LLZ17"/>
    <mergeCell ref="LMK17:LMO17"/>
    <mergeCell ref="LMZ17:LND17"/>
    <mergeCell ref="LNO17:LNS17"/>
    <mergeCell ref="LOD17:LOH17"/>
    <mergeCell ref="LIY17:LJC17"/>
    <mergeCell ref="LJN17:LJR17"/>
    <mergeCell ref="LKC17:LKG17"/>
    <mergeCell ref="LKR17:LKV17"/>
    <mergeCell ref="LLG17:LLK17"/>
    <mergeCell ref="MDD17:MDH17"/>
    <mergeCell ref="MDS17:MDW17"/>
    <mergeCell ref="MEH17:MEL17"/>
    <mergeCell ref="MEW17:MFA17"/>
    <mergeCell ref="MFL17:MFP17"/>
    <mergeCell ref="MAG17:MAK17"/>
    <mergeCell ref="MAV17:MAZ17"/>
    <mergeCell ref="MBK17:MBO17"/>
    <mergeCell ref="MBZ17:MCD17"/>
    <mergeCell ref="MCO17:MCS17"/>
    <mergeCell ref="LXJ17:LXN17"/>
    <mergeCell ref="LXY17:LYC17"/>
    <mergeCell ref="LYN17:LYR17"/>
    <mergeCell ref="LZC17:LZG17"/>
    <mergeCell ref="LZR17:LZV17"/>
    <mergeCell ref="LUM17:LUQ17"/>
    <mergeCell ref="LVB17:LVF17"/>
    <mergeCell ref="LVQ17:LVU17"/>
    <mergeCell ref="LWF17:LWJ17"/>
    <mergeCell ref="LWU17:LWY17"/>
    <mergeCell ref="MOR17:MOV17"/>
    <mergeCell ref="MPG17:MPK17"/>
    <mergeCell ref="MPV17:MPZ17"/>
    <mergeCell ref="MQK17:MQO17"/>
    <mergeCell ref="MQZ17:MRD17"/>
    <mergeCell ref="MLU17:MLY17"/>
    <mergeCell ref="MMJ17:MMN17"/>
    <mergeCell ref="MMY17:MNC17"/>
    <mergeCell ref="MNN17:MNR17"/>
    <mergeCell ref="MOC17:MOG17"/>
    <mergeCell ref="MIX17:MJB17"/>
    <mergeCell ref="MJM17:MJQ17"/>
    <mergeCell ref="MKB17:MKF17"/>
    <mergeCell ref="MKQ17:MKU17"/>
    <mergeCell ref="MLF17:MLJ17"/>
    <mergeCell ref="MGA17:MGE17"/>
    <mergeCell ref="MGP17:MGT17"/>
    <mergeCell ref="MHE17:MHI17"/>
    <mergeCell ref="MHT17:MHX17"/>
    <mergeCell ref="MII17:MIM17"/>
    <mergeCell ref="NAF17:NAJ17"/>
    <mergeCell ref="NAU17:NAY17"/>
    <mergeCell ref="NBJ17:NBN17"/>
    <mergeCell ref="NBY17:NCC17"/>
    <mergeCell ref="NCN17:NCR17"/>
    <mergeCell ref="MXI17:MXM17"/>
    <mergeCell ref="MXX17:MYB17"/>
    <mergeCell ref="MYM17:MYQ17"/>
    <mergeCell ref="MZB17:MZF17"/>
    <mergeCell ref="MZQ17:MZU17"/>
    <mergeCell ref="MUL17:MUP17"/>
    <mergeCell ref="MVA17:MVE17"/>
    <mergeCell ref="MVP17:MVT17"/>
    <mergeCell ref="MWE17:MWI17"/>
    <mergeCell ref="MWT17:MWX17"/>
    <mergeCell ref="MRO17:MRS17"/>
    <mergeCell ref="MSD17:MSH17"/>
    <mergeCell ref="MSS17:MSW17"/>
    <mergeCell ref="MTH17:MTL17"/>
    <mergeCell ref="MTW17:MUA17"/>
    <mergeCell ref="NLT17:NLX17"/>
    <mergeCell ref="NMI17:NMM17"/>
    <mergeCell ref="NMX17:NNB17"/>
    <mergeCell ref="NNM17:NNQ17"/>
    <mergeCell ref="NOB17:NOF17"/>
    <mergeCell ref="NIW17:NJA17"/>
    <mergeCell ref="NJL17:NJP17"/>
    <mergeCell ref="NKA17:NKE17"/>
    <mergeCell ref="NKP17:NKT17"/>
    <mergeCell ref="NLE17:NLI17"/>
    <mergeCell ref="NFZ17:NGD17"/>
    <mergeCell ref="NGO17:NGS17"/>
    <mergeCell ref="NHD17:NHH17"/>
    <mergeCell ref="NHS17:NHW17"/>
    <mergeCell ref="NIH17:NIL17"/>
    <mergeCell ref="NDC17:NDG17"/>
    <mergeCell ref="NDR17:NDV17"/>
    <mergeCell ref="NEG17:NEK17"/>
    <mergeCell ref="NEV17:NEZ17"/>
    <mergeCell ref="NFK17:NFO17"/>
    <mergeCell ref="NXH17:NXL17"/>
    <mergeCell ref="NXW17:NYA17"/>
    <mergeCell ref="NYL17:NYP17"/>
    <mergeCell ref="NZA17:NZE17"/>
    <mergeCell ref="NZP17:NZT17"/>
    <mergeCell ref="NUK17:NUO17"/>
    <mergeCell ref="NUZ17:NVD17"/>
    <mergeCell ref="NVO17:NVS17"/>
    <mergeCell ref="NWD17:NWH17"/>
    <mergeCell ref="NWS17:NWW17"/>
    <mergeCell ref="NRN17:NRR17"/>
    <mergeCell ref="NSC17:NSG17"/>
    <mergeCell ref="NSR17:NSV17"/>
    <mergeCell ref="NTG17:NTK17"/>
    <mergeCell ref="NTV17:NTZ17"/>
    <mergeCell ref="NOQ17:NOU17"/>
    <mergeCell ref="NPF17:NPJ17"/>
    <mergeCell ref="NPU17:NPY17"/>
    <mergeCell ref="NQJ17:NQN17"/>
    <mergeCell ref="NQY17:NRC17"/>
    <mergeCell ref="OIV17:OIZ17"/>
    <mergeCell ref="OJK17:OJO17"/>
    <mergeCell ref="OJZ17:OKD17"/>
    <mergeCell ref="OKO17:OKS17"/>
    <mergeCell ref="OLD17:OLH17"/>
    <mergeCell ref="OFY17:OGC17"/>
    <mergeCell ref="OGN17:OGR17"/>
    <mergeCell ref="OHC17:OHG17"/>
    <mergeCell ref="OHR17:OHV17"/>
    <mergeCell ref="OIG17:OIK17"/>
    <mergeCell ref="ODB17:ODF17"/>
    <mergeCell ref="ODQ17:ODU17"/>
    <mergeCell ref="OEF17:OEJ17"/>
    <mergeCell ref="OEU17:OEY17"/>
    <mergeCell ref="OFJ17:OFN17"/>
    <mergeCell ref="OAE17:OAI17"/>
    <mergeCell ref="OAT17:OAX17"/>
    <mergeCell ref="OBI17:OBM17"/>
    <mergeCell ref="OBX17:OCB17"/>
    <mergeCell ref="OCM17:OCQ17"/>
    <mergeCell ref="OUJ17:OUN17"/>
    <mergeCell ref="OUY17:OVC17"/>
    <mergeCell ref="OVN17:OVR17"/>
    <mergeCell ref="OWC17:OWG17"/>
    <mergeCell ref="OWR17:OWV17"/>
    <mergeCell ref="ORM17:ORQ17"/>
    <mergeCell ref="OSB17:OSF17"/>
    <mergeCell ref="OSQ17:OSU17"/>
    <mergeCell ref="OTF17:OTJ17"/>
    <mergeCell ref="OTU17:OTY17"/>
    <mergeCell ref="OOP17:OOT17"/>
    <mergeCell ref="OPE17:OPI17"/>
    <mergeCell ref="OPT17:OPX17"/>
    <mergeCell ref="OQI17:OQM17"/>
    <mergeCell ref="OQX17:ORB17"/>
    <mergeCell ref="OLS17:OLW17"/>
    <mergeCell ref="OMH17:OML17"/>
    <mergeCell ref="OMW17:ONA17"/>
    <mergeCell ref="ONL17:ONP17"/>
    <mergeCell ref="OOA17:OOE17"/>
    <mergeCell ref="PFX17:PGB17"/>
    <mergeCell ref="PGM17:PGQ17"/>
    <mergeCell ref="PHB17:PHF17"/>
    <mergeCell ref="PHQ17:PHU17"/>
    <mergeCell ref="PIF17:PIJ17"/>
    <mergeCell ref="PDA17:PDE17"/>
    <mergeCell ref="PDP17:PDT17"/>
    <mergeCell ref="PEE17:PEI17"/>
    <mergeCell ref="PET17:PEX17"/>
    <mergeCell ref="PFI17:PFM17"/>
    <mergeCell ref="PAD17:PAH17"/>
    <mergeCell ref="PAS17:PAW17"/>
    <mergeCell ref="PBH17:PBL17"/>
    <mergeCell ref="PBW17:PCA17"/>
    <mergeCell ref="PCL17:PCP17"/>
    <mergeCell ref="OXG17:OXK17"/>
    <mergeCell ref="OXV17:OXZ17"/>
    <mergeCell ref="OYK17:OYO17"/>
    <mergeCell ref="OYZ17:OZD17"/>
    <mergeCell ref="OZO17:OZS17"/>
    <mergeCell ref="PRL17:PRP17"/>
    <mergeCell ref="PSA17:PSE17"/>
    <mergeCell ref="PSP17:PST17"/>
    <mergeCell ref="PTE17:PTI17"/>
    <mergeCell ref="PTT17:PTX17"/>
    <mergeCell ref="POO17:POS17"/>
    <mergeCell ref="PPD17:PPH17"/>
    <mergeCell ref="PPS17:PPW17"/>
    <mergeCell ref="PQH17:PQL17"/>
    <mergeCell ref="PQW17:PRA17"/>
    <mergeCell ref="PLR17:PLV17"/>
    <mergeCell ref="PMG17:PMK17"/>
    <mergeCell ref="PMV17:PMZ17"/>
    <mergeCell ref="PNK17:PNO17"/>
    <mergeCell ref="PNZ17:POD17"/>
    <mergeCell ref="PIU17:PIY17"/>
    <mergeCell ref="PJJ17:PJN17"/>
    <mergeCell ref="PJY17:PKC17"/>
    <mergeCell ref="PKN17:PKR17"/>
    <mergeCell ref="PLC17:PLG17"/>
    <mergeCell ref="QCZ17:QDD17"/>
    <mergeCell ref="QDO17:QDS17"/>
    <mergeCell ref="QED17:QEH17"/>
    <mergeCell ref="QES17:QEW17"/>
    <mergeCell ref="QFH17:QFL17"/>
    <mergeCell ref="QAC17:QAG17"/>
    <mergeCell ref="QAR17:QAV17"/>
    <mergeCell ref="QBG17:QBK17"/>
    <mergeCell ref="QBV17:QBZ17"/>
    <mergeCell ref="QCK17:QCO17"/>
    <mergeCell ref="PXF17:PXJ17"/>
    <mergeCell ref="PXU17:PXY17"/>
    <mergeCell ref="PYJ17:PYN17"/>
    <mergeCell ref="PYY17:PZC17"/>
    <mergeCell ref="PZN17:PZR17"/>
    <mergeCell ref="PUI17:PUM17"/>
    <mergeCell ref="PUX17:PVB17"/>
    <mergeCell ref="PVM17:PVQ17"/>
    <mergeCell ref="PWB17:PWF17"/>
    <mergeCell ref="PWQ17:PWU17"/>
    <mergeCell ref="QON17:QOR17"/>
    <mergeCell ref="QPC17:QPG17"/>
    <mergeCell ref="QPR17:QPV17"/>
    <mergeCell ref="QQG17:QQK17"/>
    <mergeCell ref="QQV17:QQZ17"/>
    <mergeCell ref="QLQ17:QLU17"/>
    <mergeCell ref="QMF17:QMJ17"/>
    <mergeCell ref="QMU17:QMY17"/>
    <mergeCell ref="QNJ17:QNN17"/>
    <mergeCell ref="QNY17:QOC17"/>
    <mergeCell ref="QIT17:QIX17"/>
    <mergeCell ref="QJI17:QJM17"/>
    <mergeCell ref="QJX17:QKB17"/>
    <mergeCell ref="QKM17:QKQ17"/>
    <mergeCell ref="QLB17:QLF17"/>
    <mergeCell ref="QFW17:QGA17"/>
    <mergeCell ref="QGL17:QGP17"/>
    <mergeCell ref="QHA17:QHE17"/>
    <mergeCell ref="QHP17:QHT17"/>
    <mergeCell ref="QIE17:QII17"/>
    <mergeCell ref="RAB17:RAF17"/>
    <mergeCell ref="RAQ17:RAU17"/>
    <mergeCell ref="RBF17:RBJ17"/>
    <mergeCell ref="RBU17:RBY17"/>
    <mergeCell ref="RCJ17:RCN17"/>
    <mergeCell ref="QXE17:QXI17"/>
    <mergeCell ref="QXT17:QXX17"/>
    <mergeCell ref="QYI17:QYM17"/>
    <mergeCell ref="QYX17:QZB17"/>
    <mergeCell ref="QZM17:QZQ17"/>
    <mergeCell ref="QUH17:QUL17"/>
    <mergeCell ref="QUW17:QVA17"/>
    <mergeCell ref="QVL17:QVP17"/>
    <mergeCell ref="QWA17:QWE17"/>
    <mergeCell ref="QWP17:QWT17"/>
    <mergeCell ref="QRK17:QRO17"/>
    <mergeCell ref="QRZ17:QSD17"/>
    <mergeCell ref="QSO17:QSS17"/>
    <mergeCell ref="QTD17:QTH17"/>
    <mergeCell ref="QTS17:QTW17"/>
    <mergeCell ref="RLP17:RLT17"/>
    <mergeCell ref="RME17:RMI17"/>
    <mergeCell ref="RMT17:RMX17"/>
    <mergeCell ref="RNI17:RNM17"/>
    <mergeCell ref="RNX17:ROB17"/>
    <mergeCell ref="RIS17:RIW17"/>
    <mergeCell ref="RJH17:RJL17"/>
    <mergeCell ref="RJW17:RKA17"/>
    <mergeCell ref="RKL17:RKP17"/>
    <mergeCell ref="RLA17:RLE17"/>
    <mergeCell ref="RFV17:RFZ17"/>
    <mergeCell ref="RGK17:RGO17"/>
    <mergeCell ref="RGZ17:RHD17"/>
    <mergeCell ref="RHO17:RHS17"/>
    <mergeCell ref="RID17:RIH17"/>
    <mergeCell ref="RCY17:RDC17"/>
    <mergeCell ref="RDN17:RDR17"/>
    <mergeCell ref="REC17:REG17"/>
    <mergeCell ref="RER17:REV17"/>
    <mergeCell ref="RFG17:RFK17"/>
    <mergeCell ref="RXD17:RXH17"/>
    <mergeCell ref="RXS17:RXW17"/>
    <mergeCell ref="RYH17:RYL17"/>
    <mergeCell ref="RYW17:RZA17"/>
    <mergeCell ref="RZL17:RZP17"/>
    <mergeCell ref="RUG17:RUK17"/>
    <mergeCell ref="RUV17:RUZ17"/>
    <mergeCell ref="RVK17:RVO17"/>
    <mergeCell ref="RVZ17:RWD17"/>
    <mergeCell ref="RWO17:RWS17"/>
    <mergeCell ref="RRJ17:RRN17"/>
    <mergeCell ref="RRY17:RSC17"/>
    <mergeCell ref="RSN17:RSR17"/>
    <mergeCell ref="RTC17:RTG17"/>
    <mergeCell ref="RTR17:RTV17"/>
    <mergeCell ref="ROM17:ROQ17"/>
    <mergeCell ref="RPB17:RPF17"/>
    <mergeCell ref="RPQ17:RPU17"/>
    <mergeCell ref="RQF17:RQJ17"/>
    <mergeCell ref="RQU17:RQY17"/>
    <mergeCell ref="SIR17:SIV17"/>
    <mergeCell ref="SJG17:SJK17"/>
    <mergeCell ref="SJV17:SJZ17"/>
    <mergeCell ref="SKK17:SKO17"/>
    <mergeCell ref="SKZ17:SLD17"/>
    <mergeCell ref="SFU17:SFY17"/>
    <mergeCell ref="SGJ17:SGN17"/>
    <mergeCell ref="SGY17:SHC17"/>
    <mergeCell ref="SHN17:SHR17"/>
    <mergeCell ref="SIC17:SIG17"/>
    <mergeCell ref="SCX17:SDB17"/>
    <mergeCell ref="SDM17:SDQ17"/>
    <mergeCell ref="SEB17:SEF17"/>
    <mergeCell ref="SEQ17:SEU17"/>
    <mergeCell ref="SFF17:SFJ17"/>
    <mergeCell ref="SAA17:SAE17"/>
    <mergeCell ref="SAP17:SAT17"/>
    <mergeCell ref="SBE17:SBI17"/>
    <mergeCell ref="SBT17:SBX17"/>
    <mergeCell ref="SCI17:SCM17"/>
    <mergeCell ref="SUF17:SUJ17"/>
    <mergeCell ref="SUU17:SUY17"/>
    <mergeCell ref="SVJ17:SVN17"/>
    <mergeCell ref="SVY17:SWC17"/>
    <mergeCell ref="SWN17:SWR17"/>
    <mergeCell ref="SRI17:SRM17"/>
    <mergeCell ref="SRX17:SSB17"/>
    <mergeCell ref="SSM17:SSQ17"/>
    <mergeCell ref="STB17:STF17"/>
    <mergeCell ref="STQ17:STU17"/>
    <mergeCell ref="SOL17:SOP17"/>
    <mergeCell ref="SPA17:SPE17"/>
    <mergeCell ref="SPP17:SPT17"/>
    <mergeCell ref="SQE17:SQI17"/>
    <mergeCell ref="SQT17:SQX17"/>
    <mergeCell ref="SLO17:SLS17"/>
    <mergeCell ref="SMD17:SMH17"/>
    <mergeCell ref="SMS17:SMW17"/>
    <mergeCell ref="SNH17:SNL17"/>
    <mergeCell ref="SNW17:SOA17"/>
    <mergeCell ref="TFT17:TFX17"/>
    <mergeCell ref="TGI17:TGM17"/>
    <mergeCell ref="TGX17:THB17"/>
    <mergeCell ref="THM17:THQ17"/>
    <mergeCell ref="TIB17:TIF17"/>
    <mergeCell ref="TCW17:TDA17"/>
    <mergeCell ref="TDL17:TDP17"/>
    <mergeCell ref="TEA17:TEE17"/>
    <mergeCell ref="TEP17:TET17"/>
    <mergeCell ref="TFE17:TFI17"/>
    <mergeCell ref="SZZ17:TAD17"/>
    <mergeCell ref="TAO17:TAS17"/>
    <mergeCell ref="TBD17:TBH17"/>
    <mergeCell ref="TBS17:TBW17"/>
    <mergeCell ref="TCH17:TCL17"/>
    <mergeCell ref="SXC17:SXG17"/>
    <mergeCell ref="SXR17:SXV17"/>
    <mergeCell ref="SYG17:SYK17"/>
    <mergeCell ref="SYV17:SYZ17"/>
    <mergeCell ref="SZK17:SZO17"/>
    <mergeCell ref="TRH17:TRL17"/>
    <mergeCell ref="TRW17:TSA17"/>
    <mergeCell ref="TSL17:TSP17"/>
    <mergeCell ref="TTA17:TTE17"/>
    <mergeCell ref="TTP17:TTT17"/>
    <mergeCell ref="TOK17:TOO17"/>
    <mergeCell ref="TOZ17:TPD17"/>
    <mergeCell ref="TPO17:TPS17"/>
    <mergeCell ref="TQD17:TQH17"/>
    <mergeCell ref="TQS17:TQW17"/>
    <mergeCell ref="TLN17:TLR17"/>
    <mergeCell ref="TMC17:TMG17"/>
    <mergeCell ref="TMR17:TMV17"/>
    <mergeCell ref="TNG17:TNK17"/>
    <mergeCell ref="TNV17:TNZ17"/>
    <mergeCell ref="TIQ17:TIU17"/>
    <mergeCell ref="TJF17:TJJ17"/>
    <mergeCell ref="TJU17:TJY17"/>
    <mergeCell ref="TKJ17:TKN17"/>
    <mergeCell ref="TKY17:TLC17"/>
    <mergeCell ref="UCV17:UCZ17"/>
    <mergeCell ref="UDK17:UDO17"/>
    <mergeCell ref="UDZ17:UED17"/>
    <mergeCell ref="UEO17:UES17"/>
    <mergeCell ref="UFD17:UFH17"/>
    <mergeCell ref="TZY17:UAC17"/>
    <mergeCell ref="UAN17:UAR17"/>
    <mergeCell ref="UBC17:UBG17"/>
    <mergeCell ref="UBR17:UBV17"/>
    <mergeCell ref="UCG17:UCK17"/>
    <mergeCell ref="TXB17:TXF17"/>
    <mergeCell ref="TXQ17:TXU17"/>
    <mergeCell ref="TYF17:TYJ17"/>
    <mergeCell ref="TYU17:TYY17"/>
    <mergeCell ref="TZJ17:TZN17"/>
    <mergeCell ref="TUE17:TUI17"/>
    <mergeCell ref="TUT17:TUX17"/>
    <mergeCell ref="TVI17:TVM17"/>
    <mergeCell ref="TVX17:TWB17"/>
    <mergeCell ref="TWM17:TWQ17"/>
    <mergeCell ref="UOJ17:UON17"/>
    <mergeCell ref="UOY17:UPC17"/>
    <mergeCell ref="UPN17:UPR17"/>
    <mergeCell ref="UQC17:UQG17"/>
    <mergeCell ref="UQR17:UQV17"/>
    <mergeCell ref="ULM17:ULQ17"/>
    <mergeCell ref="UMB17:UMF17"/>
    <mergeCell ref="UMQ17:UMU17"/>
    <mergeCell ref="UNF17:UNJ17"/>
    <mergeCell ref="UNU17:UNY17"/>
    <mergeCell ref="UIP17:UIT17"/>
    <mergeCell ref="UJE17:UJI17"/>
    <mergeCell ref="UJT17:UJX17"/>
    <mergeCell ref="UKI17:UKM17"/>
    <mergeCell ref="UKX17:ULB17"/>
    <mergeCell ref="UFS17:UFW17"/>
    <mergeCell ref="UGH17:UGL17"/>
    <mergeCell ref="UGW17:UHA17"/>
    <mergeCell ref="UHL17:UHP17"/>
    <mergeCell ref="UIA17:UIE17"/>
    <mergeCell ref="UZX17:VAB17"/>
    <mergeCell ref="VAM17:VAQ17"/>
    <mergeCell ref="VBB17:VBF17"/>
    <mergeCell ref="VBQ17:VBU17"/>
    <mergeCell ref="VCF17:VCJ17"/>
    <mergeCell ref="UXA17:UXE17"/>
    <mergeCell ref="UXP17:UXT17"/>
    <mergeCell ref="UYE17:UYI17"/>
    <mergeCell ref="UYT17:UYX17"/>
    <mergeCell ref="UZI17:UZM17"/>
    <mergeCell ref="UUD17:UUH17"/>
    <mergeCell ref="UUS17:UUW17"/>
    <mergeCell ref="UVH17:UVL17"/>
    <mergeCell ref="UVW17:UWA17"/>
    <mergeCell ref="UWL17:UWP17"/>
    <mergeCell ref="URG17:URK17"/>
    <mergeCell ref="URV17:URZ17"/>
    <mergeCell ref="USK17:USO17"/>
    <mergeCell ref="USZ17:UTD17"/>
    <mergeCell ref="UTO17:UTS17"/>
    <mergeCell ref="VLL17:VLP17"/>
    <mergeCell ref="VMA17:VME17"/>
    <mergeCell ref="VMP17:VMT17"/>
    <mergeCell ref="VNE17:VNI17"/>
    <mergeCell ref="VNT17:VNX17"/>
    <mergeCell ref="VIO17:VIS17"/>
    <mergeCell ref="VJD17:VJH17"/>
    <mergeCell ref="VJS17:VJW17"/>
    <mergeCell ref="VKH17:VKL17"/>
    <mergeCell ref="VKW17:VLA17"/>
    <mergeCell ref="VFR17:VFV17"/>
    <mergeCell ref="VGG17:VGK17"/>
    <mergeCell ref="VGV17:VGZ17"/>
    <mergeCell ref="VHK17:VHO17"/>
    <mergeCell ref="VHZ17:VID17"/>
    <mergeCell ref="VCU17:VCY17"/>
    <mergeCell ref="VDJ17:VDN17"/>
    <mergeCell ref="VDY17:VEC17"/>
    <mergeCell ref="VEN17:VER17"/>
    <mergeCell ref="VFC17:VFG17"/>
    <mergeCell ref="VWZ17:VXD17"/>
    <mergeCell ref="VXO17:VXS17"/>
    <mergeCell ref="VYD17:VYH17"/>
    <mergeCell ref="VYS17:VYW17"/>
    <mergeCell ref="VZH17:VZL17"/>
    <mergeCell ref="VUC17:VUG17"/>
    <mergeCell ref="VUR17:VUV17"/>
    <mergeCell ref="VVG17:VVK17"/>
    <mergeCell ref="VVV17:VVZ17"/>
    <mergeCell ref="VWK17:VWO17"/>
    <mergeCell ref="VRF17:VRJ17"/>
    <mergeCell ref="VRU17:VRY17"/>
    <mergeCell ref="VSJ17:VSN17"/>
    <mergeCell ref="VSY17:VTC17"/>
    <mergeCell ref="VTN17:VTR17"/>
    <mergeCell ref="VOI17:VOM17"/>
    <mergeCell ref="VOX17:VPB17"/>
    <mergeCell ref="VPM17:VPQ17"/>
    <mergeCell ref="VQB17:VQF17"/>
    <mergeCell ref="VQQ17:VQU17"/>
    <mergeCell ref="WIN17:WIR17"/>
    <mergeCell ref="WJC17:WJG17"/>
    <mergeCell ref="WJR17:WJV17"/>
    <mergeCell ref="WKG17:WKK17"/>
    <mergeCell ref="WKV17:WKZ17"/>
    <mergeCell ref="WFQ17:WFU17"/>
    <mergeCell ref="WGF17:WGJ17"/>
    <mergeCell ref="WGU17:WGY17"/>
    <mergeCell ref="WHJ17:WHN17"/>
    <mergeCell ref="WHY17:WIC17"/>
    <mergeCell ref="WCT17:WCX17"/>
    <mergeCell ref="WDI17:WDM17"/>
    <mergeCell ref="WDX17:WEB17"/>
    <mergeCell ref="WEM17:WEQ17"/>
    <mergeCell ref="WFB17:WFF17"/>
    <mergeCell ref="VZW17:WAA17"/>
    <mergeCell ref="WAL17:WAP17"/>
    <mergeCell ref="WBA17:WBE17"/>
    <mergeCell ref="WBP17:WBT17"/>
    <mergeCell ref="WCE17:WCI17"/>
    <mergeCell ref="XDW17:XEA17"/>
    <mergeCell ref="XEL17:XEP17"/>
    <mergeCell ref="XFA17:XFD17"/>
    <mergeCell ref="WZV17:WZZ17"/>
    <mergeCell ref="XAK17:XAO17"/>
    <mergeCell ref="XAZ17:XBD17"/>
    <mergeCell ref="XBO17:XBS17"/>
    <mergeCell ref="XCD17:XCH17"/>
    <mergeCell ref="WWY17:WXC17"/>
    <mergeCell ref="WXN17:WXR17"/>
    <mergeCell ref="WYC17:WYG17"/>
    <mergeCell ref="WYR17:WYV17"/>
    <mergeCell ref="WZG17:WZK17"/>
    <mergeCell ref="WUB17:WUF17"/>
    <mergeCell ref="WUQ17:WUU17"/>
    <mergeCell ref="WVF17:WVJ17"/>
    <mergeCell ref="WVU17:WVY17"/>
    <mergeCell ref="WWJ17:WWN17"/>
    <mergeCell ref="FJ7:FN7"/>
    <mergeCell ref="FY7:GC7"/>
    <mergeCell ref="GN7:GR7"/>
    <mergeCell ref="HC7:HG7"/>
    <mergeCell ref="HR7:HV7"/>
    <mergeCell ref="CM7:CQ7"/>
    <mergeCell ref="DB7:DF7"/>
    <mergeCell ref="DQ7:DU7"/>
    <mergeCell ref="EF7:EJ7"/>
    <mergeCell ref="EU7:EY7"/>
    <mergeCell ref="P7:T7"/>
    <mergeCell ref="AE7:AI7"/>
    <mergeCell ref="AT7:AX7"/>
    <mergeCell ref="BI7:BM7"/>
    <mergeCell ref="BX7:CB7"/>
    <mergeCell ref="XCS17:XCW17"/>
    <mergeCell ref="XDH17:XDL17"/>
    <mergeCell ref="WRE17:WRI17"/>
    <mergeCell ref="WRT17:WRX17"/>
    <mergeCell ref="WSI17:WSM17"/>
    <mergeCell ref="WSX17:WTB17"/>
    <mergeCell ref="WTM17:WTQ17"/>
    <mergeCell ref="WOH17:WOL17"/>
    <mergeCell ref="WOW17:WPA17"/>
    <mergeCell ref="WPL17:WPP17"/>
    <mergeCell ref="WQA17:WQE17"/>
    <mergeCell ref="WQP17:WQT17"/>
    <mergeCell ref="WLK17:WLO17"/>
    <mergeCell ref="WLZ17:WMD17"/>
    <mergeCell ref="WMO17:WMS17"/>
    <mergeCell ref="WND17:WNH17"/>
    <mergeCell ref="WNS17:WNW17"/>
    <mergeCell ref="QX7:RB7"/>
    <mergeCell ref="RM7:RQ7"/>
    <mergeCell ref="SB7:SF7"/>
    <mergeCell ref="SQ7:SU7"/>
    <mergeCell ref="TF7:TJ7"/>
    <mergeCell ref="OA7:OE7"/>
    <mergeCell ref="OP7:OT7"/>
    <mergeCell ref="PE7:PI7"/>
    <mergeCell ref="PT7:PX7"/>
    <mergeCell ref="QI7:QM7"/>
    <mergeCell ref="LD7:LH7"/>
    <mergeCell ref="LS7:LW7"/>
    <mergeCell ref="MH7:ML7"/>
    <mergeCell ref="MW7:NA7"/>
    <mergeCell ref="NL7:NP7"/>
    <mergeCell ref="IG7:IK7"/>
    <mergeCell ref="IV7:IZ7"/>
    <mergeCell ref="JK7:JO7"/>
    <mergeCell ref="JZ7:KD7"/>
    <mergeCell ref="KO7:KS7"/>
    <mergeCell ref="ACL7:ACP7"/>
    <mergeCell ref="ADA7:ADE7"/>
    <mergeCell ref="ADP7:ADT7"/>
    <mergeCell ref="AEE7:AEI7"/>
    <mergeCell ref="AET7:AEX7"/>
    <mergeCell ref="ZO7:ZS7"/>
    <mergeCell ref="AAD7:AAH7"/>
    <mergeCell ref="AAS7:AAW7"/>
    <mergeCell ref="ABH7:ABL7"/>
    <mergeCell ref="ABW7:ACA7"/>
    <mergeCell ref="WR7:WV7"/>
    <mergeCell ref="XG7:XK7"/>
    <mergeCell ref="XV7:XZ7"/>
    <mergeCell ref="YK7:YO7"/>
    <mergeCell ref="YZ7:ZD7"/>
    <mergeCell ref="TU7:TY7"/>
    <mergeCell ref="UJ7:UN7"/>
    <mergeCell ref="UY7:VC7"/>
    <mergeCell ref="VN7:VR7"/>
    <mergeCell ref="WC7:WG7"/>
    <mergeCell ref="ANZ7:AOD7"/>
    <mergeCell ref="AOO7:AOS7"/>
    <mergeCell ref="APD7:APH7"/>
    <mergeCell ref="APS7:APW7"/>
    <mergeCell ref="AQH7:AQL7"/>
    <mergeCell ref="ALC7:ALG7"/>
    <mergeCell ref="ALR7:ALV7"/>
    <mergeCell ref="AMG7:AMK7"/>
    <mergeCell ref="AMV7:AMZ7"/>
    <mergeCell ref="ANK7:ANO7"/>
    <mergeCell ref="AIF7:AIJ7"/>
    <mergeCell ref="AIU7:AIY7"/>
    <mergeCell ref="AJJ7:AJN7"/>
    <mergeCell ref="AJY7:AKC7"/>
    <mergeCell ref="AKN7:AKR7"/>
    <mergeCell ref="AFI7:AFM7"/>
    <mergeCell ref="AFX7:AGB7"/>
    <mergeCell ref="AGM7:AGQ7"/>
    <mergeCell ref="AHB7:AHF7"/>
    <mergeCell ref="AHQ7:AHU7"/>
    <mergeCell ref="AZN7:AZR7"/>
    <mergeCell ref="BAC7:BAG7"/>
    <mergeCell ref="BAR7:BAV7"/>
    <mergeCell ref="BBG7:BBK7"/>
    <mergeCell ref="BBV7:BBZ7"/>
    <mergeCell ref="AWQ7:AWU7"/>
    <mergeCell ref="AXF7:AXJ7"/>
    <mergeCell ref="AXU7:AXY7"/>
    <mergeCell ref="AYJ7:AYN7"/>
    <mergeCell ref="AYY7:AZC7"/>
    <mergeCell ref="ATT7:ATX7"/>
    <mergeCell ref="AUI7:AUM7"/>
    <mergeCell ref="AUX7:AVB7"/>
    <mergeCell ref="AVM7:AVQ7"/>
    <mergeCell ref="AWB7:AWF7"/>
    <mergeCell ref="AQW7:ARA7"/>
    <mergeCell ref="ARL7:ARP7"/>
    <mergeCell ref="ASA7:ASE7"/>
    <mergeCell ref="ASP7:AST7"/>
    <mergeCell ref="ATE7:ATI7"/>
    <mergeCell ref="BLB7:BLF7"/>
    <mergeCell ref="BLQ7:BLU7"/>
    <mergeCell ref="BMF7:BMJ7"/>
    <mergeCell ref="BMU7:BMY7"/>
    <mergeCell ref="BNJ7:BNN7"/>
    <mergeCell ref="BIE7:BII7"/>
    <mergeCell ref="BIT7:BIX7"/>
    <mergeCell ref="BJI7:BJM7"/>
    <mergeCell ref="BJX7:BKB7"/>
    <mergeCell ref="BKM7:BKQ7"/>
    <mergeCell ref="BFH7:BFL7"/>
    <mergeCell ref="BFW7:BGA7"/>
    <mergeCell ref="BGL7:BGP7"/>
    <mergeCell ref="BHA7:BHE7"/>
    <mergeCell ref="BHP7:BHT7"/>
    <mergeCell ref="BCK7:BCO7"/>
    <mergeCell ref="BCZ7:BDD7"/>
    <mergeCell ref="BDO7:BDS7"/>
    <mergeCell ref="BED7:BEH7"/>
    <mergeCell ref="BES7:BEW7"/>
    <mergeCell ref="BWP7:BWT7"/>
    <mergeCell ref="BXE7:BXI7"/>
    <mergeCell ref="BXT7:BXX7"/>
    <mergeCell ref="BYI7:BYM7"/>
    <mergeCell ref="BYX7:BZB7"/>
    <mergeCell ref="BTS7:BTW7"/>
    <mergeCell ref="BUH7:BUL7"/>
    <mergeCell ref="BUW7:BVA7"/>
    <mergeCell ref="BVL7:BVP7"/>
    <mergeCell ref="BWA7:BWE7"/>
    <mergeCell ref="BQV7:BQZ7"/>
    <mergeCell ref="BRK7:BRO7"/>
    <mergeCell ref="BRZ7:BSD7"/>
    <mergeCell ref="BSO7:BSS7"/>
    <mergeCell ref="BTD7:BTH7"/>
    <mergeCell ref="BNY7:BOC7"/>
    <mergeCell ref="BON7:BOR7"/>
    <mergeCell ref="BPC7:BPG7"/>
    <mergeCell ref="BPR7:BPV7"/>
    <mergeCell ref="BQG7:BQK7"/>
    <mergeCell ref="CID7:CIH7"/>
    <mergeCell ref="CIS7:CIW7"/>
    <mergeCell ref="CJH7:CJL7"/>
    <mergeCell ref="CJW7:CKA7"/>
    <mergeCell ref="CKL7:CKP7"/>
    <mergeCell ref="CFG7:CFK7"/>
    <mergeCell ref="CFV7:CFZ7"/>
    <mergeCell ref="CGK7:CGO7"/>
    <mergeCell ref="CGZ7:CHD7"/>
    <mergeCell ref="CHO7:CHS7"/>
    <mergeCell ref="CCJ7:CCN7"/>
    <mergeCell ref="CCY7:CDC7"/>
    <mergeCell ref="CDN7:CDR7"/>
    <mergeCell ref="CEC7:CEG7"/>
    <mergeCell ref="CER7:CEV7"/>
    <mergeCell ref="BZM7:BZQ7"/>
    <mergeCell ref="CAB7:CAF7"/>
    <mergeCell ref="CAQ7:CAU7"/>
    <mergeCell ref="CBF7:CBJ7"/>
    <mergeCell ref="CBU7:CBY7"/>
    <mergeCell ref="CTR7:CTV7"/>
    <mergeCell ref="CUG7:CUK7"/>
    <mergeCell ref="CUV7:CUZ7"/>
    <mergeCell ref="CVK7:CVO7"/>
    <mergeCell ref="CVZ7:CWD7"/>
    <mergeCell ref="CQU7:CQY7"/>
    <mergeCell ref="CRJ7:CRN7"/>
    <mergeCell ref="CRY7:CSC7"/>
    <mergeCell ref="CSN7:CSR7"/>
    <mergeCell ref="CTC7:CTG7"/>
    <mergeCell ref="CNX7:COB7"/>
    <mergeCell ref="COM7:COQ7"/>
    <mergeCell ref="CPB7:CPF7"/>
    <mergeCell ref="CPQ7:CPU7"/>
    <mergeCell ref="CQF7:CQJ7"/>
    <mergeCell ref="CLA7:CLE7"/>
    <mergeCell ref="CLP7:CLT7"/>
    <mergeCell ref="CME7:CMI7"/>
    <mergeCell ref="CMT7:CMX7"/>
    <mergeCell ref="CNI7:CNM7"/>
    <mergeCell ref="DFF7:DFJ7"/>
    <mergeCell ref="DFU7:DFY7"/>
    <mergeCell ref="DGJ7:DGN7"/>
    <mergeCell ref="DGY7:DHC7"/>
    <mergeCell ref="DHN7:DHR7"/>
    <mergeCell ref="DCI7:DCM7"/>
    <mergeCell ref="DCX7:DDB7"/>
    <mergeCell ref="DDM7:DDQ7"/>
    <mergeCell ref="DEB7:DEF7"/>
    <mergeCell ref="DEQ7:DEU7"/>
    <mergeCell ref="CZL7:CZP7"/>
    <mergeCell ref="DAA7:DAE7"/>
    <mergeCell ref="DAP7:DAT7"/>
    <mergeCell ref="DBE7:DBI7"/>
    <mergeCell ref="DBT7:DBX7"/>
    <mergeCell ref="CWO7:CWS7"/>
    <mergeCell ref="CXD7:CXH7"/>
    <mergeCell ref="CXS7:CXW7"/>
    <mergeCell ref="CYH7:CYL7"/>
    <mergeCell ref="CYW7:CZA7"/>
    <mergeCell ref="DQT7:DQX7"/>
    <mergeCell ref="DRI7:DRM7"/>
    <mergeCell ref="DRX7:DSB7"/>
    <mergeCell ref="DSM7:DSQ7"/>
    <mergeCell ref="DTB7:DTF7"/>
    <mergeCell ref="DNW7:DOA7"/>
    <mergeCell ref="DOL7:DOP7"/>
    <mergeCell ref="DPA7:DPE7"/>
    <mergeCell ref="DPP7:DPT7"/>
    <mergeCell ref="DQE7:DQI7"/>
    <mergeCell ref="DKZ7:DLD7"/>
    <mergeCell ref="DLO7:DLS7"/>
    <mergeCell ref="DMD7:DMH7"/>
    <mergeCell ref="DMS7:DMW7"/>
    <mergeCell ref="DNH7:DNL7"/>
    <mergeCell ref="DIC7:DIG7"/>
    <mergeCell ref="DIR7:DIV7"/>
    <mergeCell ref="DJG7:DJK7"/>
    <mergeCell ref="DJV7:DJZ7"/>
    <mergeCell ref="DKK7:DKO7"/>
    <mergeCell ref="ECH7:ECL7"/>
    <mergeCell ref="ECW7:EDA7"/>
    <mergeCell ref="EDL7:EDP7"/>
    <mergeCell ref="EEA7:EEE7"/>
    <mergeCell ref="EEP7:EET7"/>
    <mergeCell ref="DZK7:DZO7"/>
    <mergeCell ref="DZZ7:EAD7"/>
    <mergeCell ref="EAO7:EAS7"/>
    <mergeCell ref="EBD7:EBH7"/>
    <mergeCell ref="EBS7:EBW7"/>
    <mergeCell ref="DWN7:DWR7"/>
    <mergeCell ref="DXC7:DXG7"/>
    <mergeCell ref="DXR7:DXV7"/>
    <mergeCell ref="DYG7:DYK7"/>
    <mergeCell ref="DYV7:DYZ7"/>
    <mergeCell ref="DTQ7:DTU7"/>
    <mergeCell ref="DUF7:DUJ7"/>
    <mergeCell ref="DUU7:DUY7"/>
    <mergeCell ref="DVJ7:DVN7"/>
    <mergeCell ref="DVY7:DWC7"/>
    <mergeCell ref="ENV7:ENZ7"/>
    <mergeCell ref="EOK7:EOO7"/>
    <mergeCell ref="EOZ7:EPD7"/>
    <mergeCell ref="EPO7:EPS7"/>
    <mergeCell ref="EQD7:EQH7"/>
    <mergeCell ref="EKY7:ELC7"/>
    <mergeCell ref="ELN7:ELR7"/>
    <mergeCell ref="EMC7:EMG7"/>
    <mergeCell ref="EMR7:EMV7"/>
    <mergeCell ref="ENG7:ENK7"/>
    <mergeCell ref="EIB7:EIF7"/>
    <mergeCell ref="EIQ7:EIU7"/>
    <mergeCell ref="EJF7:EJJ7"/>
    <mergeCell ref="EJU7:EJY7"/>
    <mergeCell ref="EKJ7:EKN7"/>
    <mergeCell ref="EFE7:EFI7"/>
    <mergeCell ref="EFT7:EFX7"/>
    <mergeCell ref="EGI7:EGM7"/>
    <mergeCell ref="EGX7:EHB7"/>
    <mergeCell ref="EHM7:EHQ7"/>
    <mergeCell ref="EZJ7:EZN7"/>
    <mergeCell ref="EZY7:FAC7"/>
    <mergeCell ref="FAN7:FAR7"/>
    <mergeCell ref="FBC7:FBG7"/>
    <mergeCell ref="FBR7:FBV7"/>
    <mergeCell ref="EWM7:EWQ7"/>
    <mergeCell ref="EXB7:EXF7"/>
    <mergeCell ref="EXQ7:EXU7"/>
    <mergeCell ref="EYF7:EYJ7"/>
    <mergeCell ref="EYU7:EYY7"/>
    <mergeCell ref="ETP7:ETT7"/>
    <mergeCell ref="EUE7:EUI7"/>
    <mergeCell ref="EUT7:EUX7"/>
    <mergeCell ref="EVI7:EVM7"/>
    <mergeCell ref="EVX7:EWB7"/>
    <mergeCell ref="EQS7:EQW7"/>
    <mergeCell ref="ERH7:ERL7"/>
    <mergeCell ref="ERW7:ESA7"/>
    <mergeCell ref="ESL7:ESP7"/>
    <mergeCell ref="ETA7:ETE7"/>
    <mergeCell ref="FKX7:FLB7"/>
    <mergeCell ref="FLM7:FLQ7"/>
    <mergeCell ref="FMB7:FMF7"/>
    <mergeCell ref="FMQ7:FMU7"/>
    <mergeCell ref="FNF7:FNJ7"/>
    <mergeCell ref="FIA7:FIE7"/>
    <mergeCell ref="FIP7:FIT7"/>
    <mergeCell ref="FJE7:FJI7"/>
    <mergeCell ref="FJT7:FJX7"/>
    <mergeCell ref="FKI7:FKM7"/>
    <mergeCell ref="FFD7:FFH7"/>
    <mergeCell ref="FFS7:FFW7"/>
    <mergeCell ref="FGH7:FGL7"/>
    <mergeCell ref="FGW7:FHA7"/>
    <mergeCell ref="FHL7:FHP7"/>
    <mergeCell ref="FCG7:FCK7"/>
    <mergeCell ref="FCV7:FCZ7"/>
    <mergeCell ref="FDK7:FDO7"/>
    <mergeCell ref="FDZ7:FED7"/>
    <mergeCell ref="FEO7:FES7"/>
    <mergeCell ref="FWL7:FWP7"/>
    <mergeCell ref="FXA7:FXE7"/>
    <mergeCell ref="FXP7:FXT7"/>
    <mergeCell ref="FYE7:FYI7"/>
    <mergeCell ref="FYT7:FYX7"/>
    <mergeCell ref="FTO7:FTS7"/>
    <mergeCell ref="FUD7:FUH7"/>
    <mergeCell ref="FUS7:FUW7"/>
    <mergeCell ref="FVH7:FVL7"/>
    <mergeCell ref="FVW7:FWA7"/>
    <mergeCell ref="FQR7:FQV7"/>
    <mergeCell ref="FRG7:FRK7"/>
    <mergeCell ref="FRV7:FRZ7"/>
    <mergeCell ref="FSK7:FSO7"/>
    <mergeCell ref="FSZ7:FTD7"/>
    <mergeCell ref="FNU7:FNY7"/>
    <mergeCell ref="FOJ7:FON7"/>
    <mergeCell ref="FOY7:FPC7"/>
    <mergeCell ref="FPN7:FPR7"/>
    <mergeCell ref="FQC7:FQG7"/>
    <mergeCell ref="GHZ7:GID7"/>
    <mergeCell ref="GIO7:GIS7"/>
    <mergeCell ref="GJD7:GJH7"/>
    <mergeCell ref="GJS7:GJW7"/>
    <mergeCell ref="GKH7:GKL7"/>
    <mergeCell ref="GFC7:GFG7"/>
    <mergeCell ref="GFR7:GFV7"/>
    <mergeCell ref="GGG7:GGK7"/>
    <mergeCell ref="GGV7:GGZ7"/>
    <mergeCell ref="GHK7:GHO7"/>
    <mergeCell ref="GCF7:GCJ7"/>
    <mergeCell ref="GCU7:GCY7"/>
    <mergeCell ref="GDJ7:GDN7"/>
    <mergeCell ref="GDY7:GEC7"/>
    <mergeCell ref="GEN7:GER7"/>
    <mergeCell ref="FZI7:FZM7"/>
    <mergeCell ref="FZX7:GAB7"/>
    <mergeCell ref="GAM7:GAQ7"/>
    <mergeCell ref="GBB7:GBF7"/>
    <mergeCell ref="GBQ7:GBU7"/>
    <mergeCell ref="GTN7:GTR7"/>
    <mergeCell ref="GUC7:GUG7"/>
    <mergeCell ref="GUR7:GUV7"/>
    <mergeCell ref="GVG7:GVK7"/>
    <mergeCell ref="GVV7:GVZ7"/>
    <mergeCell ref="GQQ7:GQU7"/>
    <mergeCell ref="GRF7:GRJ7"/>
    <mergeCell ref="GRU7:GRY7"/>
    <mergeCell ref="GSJ7:GSN7"/>
    <mergeCell ref="GSY7:GTC7"/>
    <mergeCell ref="GNT7:GNX7"/>
    <mergeCell ref="GOI7:GOM7"/>
    <mergeCell ref="GOX7:GPB7"/>
    <mergeCell ref="GPM7:GPQ7"/>
    <mergeCell ref="GQB7:GQF7"/>
    <mergeCell ref="GKW7:GLA7"/>
    <mergeCell ref="GLL7:GLP7"/>
    <mergeCell ref="GMA7:GME7"/>
    <mergeCell ref="GMP7:GMT7"/>
    <mergeCell ref="GNE7:GNI7"/>
    <mergeCell ref="HFB7:HFF7"/>
    <mergeCell ref="HFQ7:HFU7"/>
    <mergeCell ref="HGF7:HGJ7"/>
    <mergeCell ref="HGU7:HGY7"/>
    <mergeCell ref="HHJ7:HHN7"/>
    <mergeCell ref="HCE7:HCI7"/>
    <mergeCell ref="HCT7:HCX7"/>
    <mergeCell ref="HDI7:HDM7"/>
    <mergeCell ref="HDX7:HEB7"/>
    <mergeCell ref="HEM7:HEQ7"/>
    <mergeCell ref="GZH7:GZL7"/>
    <mergeCell ref="GZW7:HAA7"/>
    <mergeCell ref="HAL7:HAP7"/>
    <mergeCell ref="HBA7:HBE7"/>
    <mergeCell ref="HBP7:HBT7"/>
    <mergeCell ref="GWK7:GWO7"/>
    <mergeCell ref="GWZ7:GXD7"/>
    <mergeCell ref="GXO7:GXS7"/>
    <mergeCell ref="GYD7:GYH7"/>
    <mergeCell ref="GYS7:GYW7"/>
    <mergeCell ref="HQP7:HQT7"/>
    <mergeCell ref="HRE7:HRI7"/>
    <mergeCell ref="HRT7:HRX7"/>
    <mergeCell ref="HSI7:HSM7"/>
    <mergeCell ref="HSX7:HTB7"/>
    <mergeCell ref="HNS7:HNW7"/>
    <mergeCell ref="HOH7:HOL7"/>
    <mergeCell ref="HOW7:HPA7"/>
    <mergeCell ref="HPL7:HPP7"/>
    <mergeCell ref="HQA7:HQE7"/>
    <mergeCell ref="HKV7:HKZ7"/>
    <mergeCell ref="HLK7:HLO7"/>
    <mergeCell ref="HLZ7:HMD7"/>
    <mergeCell ref="HMO7:HMS7"/>
    <mergeCell ref="HND7:HNH7"/>
    <mergeCell ref="HHY7:HIC7"/>
    <mergeCell ref="HIN7:HIR7"/>
    <mergeCell ref="HJC7:HJG7"/>
    <mergeCell ref="HJR7:HJV7"/>
    <mergeCell ref="HKG7:HKK7"/>
    <mergeCell ref="ICD7:ICH7"/>
    <mergeCell ref="ICS7:ICW7"/>
    <mergeCell ref="IDH7:IDL7"/>
    <mergeCell ref="IDW7:IEA7"/>
    <mergeCell ref="IEL7:IEP7"/>
    <mergeCell ref="HZG7:HZK7"/>
    <mergeCell ref="HZV7:HZZ7"/>
    <mergeCell ref="IAK7:IAO7"/>
    <mergeCell ref="IAZ7:IBD7"/>
    <mergeCell ref="IBO7:IBS7"/>
    <mergeCell ref="HWJ7:HWN7"/>
    <mergeCell ref="HWY7:HXC7"/>
    <mergeCell ref="HXN7:HXR7"/>
    <mergeCell ref="HYC7:HYG7"/>
    <mergeCell ref="HYR7:HYV7"/>
    <mergeCell ref="HTM7:HTQ7"/>
    <mergeCell ref="HUB7:HUF7"/>
    <mergeCell ref="HUQ7:HUU7"/>
    <mergeCell ref="HVF7:HVJ7"/>
    <mergeCell ref="HVU7:HVY7"/>
    <mergeCell ref="INR7:INV7"/>
    <mergeCell ref="IOG7:IOK7"/>
    <mergeCell ref="IOV7:IOZ7"/>
    <mergeCell ref="IPK7:IPO7"/>
    <mergeCell ref="IPZ7:IQD7"/>
    <mergeCell ref="IKU7:IKY7"/>
    <mergeCell ref="ILJ7:ILN7"/>
    <mergeCell ref="ILY7:IMC7"/>
    <mergeCell ref="IMN7:IMR7"/>
    <mergeCell ref="INC7:ING7"/>
    <mergeCell ref="IHX7:IIB7"/>
    <mergeCell ref="IIM7:IIQ7"/>
    <mergeCell ref="IJB7:IJF7"/>
    <mergeCell ref="IJQ7:IJU7"/>
    <mergeCell ref="IKF7:IKJ7"/>
    <mergeCell ref="IFA7:IFE7"/>
    <mergeCell ref="IFP7:IFT7"/>
    <mergeCell ref="IGE7:IGI7"/>
    <mergeCell ref="IGT7:IGX7"/>
    <mergeCell ref="IHI7:IHM7"/>
    <mergeCell ref="IZF7:IZJ7"/>
    <mergeCell ref="IZU7:IZY7"/>
    <mergeCell ref="JAJ7:JAN7"/>
    <mergeCell ref="JAY7:JBC7"/>
    <mergeCell ref="JBN7:JBR7"/>
    <mergeCell ref="IWI7:IWM7"/>
    <mergeCell ref="IWX7:IXB7"/>
    <mergeCell ref="IXM7:IXQ7"/>
    <mergeCell ref="IYB7:IYF7"/>
    <mergeCell ref="IYQ7:IYU7"/>
    <mergeCell ref="ITL7:ITP7"/>
    <mergeCell ref="IUA7:IUE7"/>
    <mergeCell ref="IUP7:IUT7"/>
    <mergeCell ref="IVE7:IVI7"/>
    <mergeCell ref="IVT7:IVX7"/>
    <mergeCell ref="IQO7:IQS7"/>
    <mergeCell ref="IRD7:IRH7"/>
    <mergeCell ref="IRS7:IRW7"/>
    <mergeCell ref="ISH7:ISL7"/>
    <mergeCell ref="ISW7:ITA7"/>
    <mergeCell ref="JKT7:JKX7"/>
    <mergeCell ref="JLI7:JLM7"/>
    <mergeCell ref="JLX7:JMB7"/>
    <mergeCell ref="JMM7:JMQ7"/>
    <mergeCell ref="JNB7:JNF7"/>
    <mergeCell ref="JHW7:JIA7"/>
    <mergeCell ref="JIL7:JIP7"/>
    <mergeCell ref="JJA7:JJE7"/>
    <mergeCell ref="JJP7:JJT7"/>
    <mergeCell ref="JKE7:JKI7"/>
    <mergeCell ref="JEZ7:JFD7"/>
    <mergeCell ref="JFO7:JFS7"/>
    <mergeCell ref="JGD7:JGH7"/>
    <mergeCell ref="JGS7:JGW7"/>
    <mergeCell ref="JHH7:JHL7"/>
    <mergeCell ref="JCC7:JCG7"/>
    <mergeCell ref="JCR7:JCV7"/>
    <mergeCell ref="JDG7:JDK7"/>
    <mergeCell ref="JDV7:JDZ7"/>
    <mergeCell ref="JEK7:JEO7"/>
    <mergeCell ref="JWH7:JWL7"/>
    <mergeCell ref="JWW7:JXA7"/>
    <mergeCell ref="JXL7:JXP7"/>
    <mergeCell ref="JYA7:JYE7"/>
    <mergeCell ref="JYP7:JYT7"/>
    <mergeCell ref="JTK7:JTO7"/>
    <mergeCell ref="JTZ7:JUD7"/>
    <mergeCell ref="JUO7:JUS7"/>
    <mergeCell ref="JVD7:JVH7"/>
    <mergeCell ref="JVS7:JVW7"/>
    <mergeCell ref="JQN7:JQR7"/>
    <mergeCell ref="JRC7:JRG7"/>
    <mergeCell ref="JRR7:JRV7"/>
    <mergeCell ref="JSG7:JSK7"/>
    <mergeCell ref="JSV7:JSZ7"/>
    <mergeCell ref="JNQ7:JNU7"/>
    <mergeCell ref="JOF7:JOJ7"/>
    <mergeCell ref="JOU7:JOY7"/>
    <mergeCell ref="JPJ7:JPN7"/>
    <mergeCell ref="JPY7:JQC7"/>
    <mergeCell ref="KHV7:KHZ7"/>
    <mergeCell ref="KIK7:KIO7"/>
    <mergeCell ref="KIZ7:KJD7"/>
    <mergeCell ref="KJO7:KJS7"/>
    <mergeCell ref="KKD7:KKH7"/>
    <mergeCell ref="KEY7:KFC7"/>
    <mergeCell ref="KFN7:KFR7"/>
    <mergeCell ref="KGC7:KGG7"/>
    <mergeCell ref="KGR7:KGV7"/>
    <mergeCell ref="KHG7:KHK7"/>
    <mergeCell ref="KCB7:KCF7"/>
    <mergeCell ref="KCQ7:KCU7"/>
    <mergeCell ref="KDF7:KDJ7"/>
    <mergeCell ref="KDU7:KDY7"/>
    <mergeCell ref="KEJ7:KEN7"/>
    <mergeCell ref="JZE7:JZI7"/>
    <mergeCell ref="JZT7:JZX7"/>
    <mergeCell ref="KAI7:KAM7"/>
    <mergeCell ref="KAX7:KBB7"/>
    <mergeCell ref="KBM7:KBQ7"/>
    <mergeCell ref="KTJ7:KTN7"/>
    <mergeCell ref="KTY7:KUC7"/>
    <mergeCell ref="KUN7:KUR7"/>
    <mergeCell ref="KVC7:KVG7"/>
    <mergeCell ref="KVR7:KVV7"/>
    <mergeCell ref="KQM7:KQQ7"/>
    <mergeCell ref="KRB7:KRF7"/>
    <mergeCell ref="KRQ7:KRU7"/>
    <mergeCell ref="KSF7:KSJ7"/>
    <mergeCell ref="KSU7:KSY7"/>
    <mergeCell ref="KNP7:KNT7"/>
    <mergeCell ref="KOE7:KOI7"/>
    <mergeCell ref="KOT7:KOX7"/>
    <mergeCell ref="KPI7:KPM7"/>
    <mergeCell ref="KPX7:KQB7"/>
    <mergeCell ref="KKS7:KKW7"/>
    <mergeCell ref="KLH7:KLL7"/>
    <mergeCell ref="KLW7:KMA7"/>
    <mergeCell ref="KML7:KMP7"/>
    <mergeCell ref="KNA7:KNE7"/>
    <mergeCell ref="LEX7:LFB7"/>
    <mergeCell ref="LFM7:LFQ7"/>
    <mergeCell ref="LGB7:LGF7"/>
    <mergeCell ref="LGQ7:LGU7"/>
    <mergeCell ref="LHF7:LHJ7"/>
    <mergeCell ref="LCA7:LCE7"/>
    <mergeCell ref="LCP7:LCT7"/>
    <mergeCell ref="LDE7:LDI7"/>
    <mergeCell ref="LDT7:LDX7"/>
    <mergeCell ref="LEI7:LEM7"/>
    <mergeCell ref="KZD7:KZH7"/>
    <mergeCell ref="KZS7:KZW7"/>
    <mergeCell ref="LAH7:LAL7"/>
    <mergeCell ref="LAW7:LBA7"/>
    <mergeCell ref="LBL7:LBP7"/>
    <mergeCell ref="KWG7:KWK7"/>
    <mergeCell ref="KWV7:KWZ7"/>
    <mergeCell ref="KXK7:KXO7"/>
    <mergeCell ref="KXZ7:KYD7"/>
    <mergeCell ref="KYO7:KYS7"/>
    <mergeCell ref="LQL7:LQP7"/>
    <mergeCell ref="LRA7:LRE7"/>
    <mergeCell ref="LRP7:LRT7"/>
    <mergeCell ref="LSE7:LSI7"/>
    <mergeCell ref="LST7:LSX7"/>
    <mergeCell ref="LNO7:LNS7"/>
    <mergeCell ref="LOD7:LOH7"/>
    <mergeCell ref="LOS7:LOW7"/>
    <mergeCell ref="LPH7:LPL7"/>
    <mergeCell ref="LPW7:LQA7"/>
    <mergeCell ref="LKR7:LKV7"/>
    <mergeCell ref="LLG7:LLK7"/>
    <mergeCell ref="LLV7:LLZ7"/>
    <mergeCell ref="LMK7:LMO7"/>
    <mergeCell ref="LMZ7:LND7"/>
    <mergeCell ref="LHU7:LHY7"/>
    <mergeCell ref="LIJ7:LIN7"/>
    <mergeCell ref="LIY7:LJC7"/>
    <mergeCell ref="LJN7:LJR7"/>
    <mergeCell ref="LKC7:LKG7"/>
    <mergeCell ref="MBZ7:MCD7"/>
    <mergeCell ref="MCO7:MCS7"/>
    <mergeCell ref="MDD7:MDH7"/>
    <mergeCell ref="MDS7:MDW7"/>
    <mergeCell ref="MEH7:MEL7"/>
    <mergeCell ref="LZC7:LZG7"/>
    <mergeCell ref="LZR7:LZV7"/>
    <mergeCell ref="MAG7:MAK7"/>
    <mergeCell ref="MAV7:MAZ7"/>
    <mergeCell ref="MBK7:MBO7"/>
    <mergeCell ref="LWF7:LWJ7"/>
    <mergeCell ref="LWU7:LWY7"/>
    <mergeCell ref="LXJ7:LXN7"/>
    <mergeCell ref="LXY7:LYC7"/>
    <mergeCell ref="LYN7:LYR7"/>
    <mergeCell ref="LTI7:LTM7"/>
    <mergeCell ref="LTX7:LUB7"/>
    <mergeCell ref="LUM7:LUQ7"/>
    <mergeCell ref="LVB7:LVF7"/>
    <mergeCell ref="LVQ7:LVU7"/>
    <mergeCell ref="MNN7:MNR7"/>
    <mergeCell ref="MOC7:MOG7"/>
    <mergeCell ref="MOR7:MOV7"/>
    <mergeCell ref="MPG7:MPK7"/>
    <mergeCell ref="MPV7:MPZ7"/>
    <mergeCell ref="MKQ7:MKU7"/>
    <mergeCell ref="MLF7:MLJ7"/>
    <mergeCell ref="MLU7:MLY7"/>
    <mergeCell ref="MMJ7:MMN7"/>
    <mergeCell ref="MMY7:MNC7"/>
    <mergeCell ref="MHT7:MHX7"/>
    <mergeCell ref="MII7:MIM7"/>
    <mergeCell ref="MIX7:MJB7"/>
    <mergeCell ref="MJM7:MJQ7"/>
    <mergeCell ref="MKB7:MKF7"/>
    <mergeCell ref="MEW7:MFA7"/>
    <mergeCell ref="MFL7:MFP7"/>
    <mergeCell ref="MGA7:MGE7"/>
    <mergeCell ref="MGP7:MGT7"/>
    <mergeCell ref="MHE7:MHI7"/>
    <mergeCell ref="MZB7:MZF7"/>
    <mergeCell ref="MZQ7:MZU7"/>
    <mergeCell ref="NAF7:NAJ7"/>
    <mergeCell ref="NAU7:NAY7"/>
    <mergeCell ref="NBJ7:NBN7"/>
    <mergeCell ref="MWE7:MWI7"/>
    <mergeCell ref="MWT7:MWX7"/>
    <mergeCell ref="MXI7:MXM7"/>
    <mergeCell ref="MXX7:MYB7"/>
    <mergeCell ref="MYM7:MYQ7"/>
    <mergeCell ref="MTH7:MTL7"/>
    <mergeCell ref="MTW7:MUA7"/>
    <mergeCell ref="MUL7:MUP7"/>
    <mergeCell ref="MVA7:MVE7"/>
    <mergeCell ref="MVP7:MVT7"/>
    <mergeCell ref="MQK7:MQO7"/>
    <mergeCell ref="MQZ7:MRD7"/>
    <mergeCell ref="MRO7:MRS7"/>
    <mergeCell ref="MSD7:MSH7"/>
    <mergeCell ref="MSS7:MSW7"/>
    <mergeCell ref="NKP7:NKT7"/>
    <mergeCell ref="NLE7:NLI7"/>
    <mergeCell ref="NLT7:NLX7"/>
    <mergeCell ref="NMI7:NMM7"/>
    <mergeCell ref="NMX7:NNB7"/>
    <mergeCell ref="NHS7:NHW7"/>
    <mergeCell ref="NIH7:NIL7"/>
    <mergeCell ref="NIW7:NJA7"/>
    <mergeCell ref="NJL7:NJP7"/>
    <mergeCell ref="NKA7:NKE7"/>
    <mergeCell ref="NEV7:NEZ7"/>
    <mergeCell ref="NFK7:NFO7"/>
    <mergeCell ref="NFZ7:NGD7"/>
    <mergeCell ref="NGO7:NGS7"/>
    <mergeCell ref="NHD7:NHH7"/>
    <mergeCell ref="NBY7:NCC7"/>
    <mergeCell ref="NCN7:NCR7"/>
    <mergeCell ref="NDC7:NDG7"/>
    <mergeCell ref="NDR7:NDV7"/>
    <mergeCell ref="NEG7:NEK7"/>
    <mergeCell ref="NWD7:NWH7"/>
    <mergeCell ref="NWS7:NWW7"/>
    <mergeCell ref="NXH7:NXL7"/>
    <mergeCell ref="NXW7:NYA7"/>
    <mergeCell ref="NYL7:NYP7"/>
    <mergeCell ref="NTG7:NTK7"/>
    <mergeCell ref="NTV7:NTZ7"/>
    <mergeCell ref="NUK7:NUO7"/>
    <mergeCell ref="NUZ7:NVD7"/>
    <mergeCell ref="NVO7:NVS7"/>
    <mergeCell ref="NQJ7:NQN7"/>
    <mergeCell ref="NQY7:NRC7"/>
    <mergeCell ref="NRN7:NRR7"/>
    <mergeCell ref="NSC7:NSG7"/>
    <mergeCell ref="NSR7:NSV7"/>
    <mergeCell ref="NNM7:NNQ7"/>
    <mergeCell ref="NOB7:NOF7"/>
    <mergeCell ref="NOQ7:NOU7"/>
    <mergeCell ref="NPF7:NPJ7"/>
    <mergeCell ref="NPU7:NPY7"/>
    <mergeCell ref="OHR7:OHV7"/>
    <mergeCell ref="OIG7:OIK7"/>
    <mergeCell ref="OIV7:OIZ7"/>
    <mergeCell ref="OJK7:OJO7"/>
    <mergeCell ref="OJZ7:OKD7"/>
    <mergeCell ref="OEU7:OEY7"/>
    <mergeCell ref="OFJ7:OFN7"/>
    <mergeCell ref="OFY7:OGC7"/>
    <mergeCell ref="OGN7:OGR7"/>
    <mergeCell ref="OHC7:OHG7"/>
    <mergeCell ref="OBX7:OCB7"/>
    <mergeCell ref="OCM7:OCQ7"/>
    <mergeCell ref="ODB7:ODF7"/>
    <mergeCell ref="ODQ7:ODU7"/>
    <mergeCell ref="OEF7:OEJ7"/>
    <mergeCell ref="NZA7:NZE7"/>
    <mergeCell ref="NZP7:NZT7"/>
    <mergeCell ref="OAE7:OAI7"/>
    <mergeCell ref="OAT7:OAX7"/>
    <mergeCell ref="OBI7:OBM7"/>
    <mergeCell ref="OTF7:OTJ7"/>
    <mergeCell ref="OTU7:OTY7"/>
    <mergeCell ref="OUJ7:OUN7"/>
    <mergeCell ref="OUY7:OVC7"/>
    <mergeCell ref="OVN7:OVR7"/>
    <mergeCell ref="OQI7:OQM7"/>
    <mergeCell ref="OQX7:ORB7"/>
    <mergeCell ref="ORM7:ORQ7"/>
    <mergeCell ref="OSB7:OSF7"/>
    <mergeCell ref="OSQ7:OSU7"/>
    <mergeCell ref="ONL7:ONP7"/>
    <mergeCell ref="OOA7:OOE7"/>
    <mergeCell ref="OOP7:OOT7"/>
    <mergeCell ref="OPE7:OPI7"/>
    <mergeCell ref="OPT7:OPX7"/>
    <mergeCell ref="OKO7:OKS7"/>
    <mergeCell ref="OLD7:OLH7"/>
    <mergeCell ref="OLS7:OLW7"/>
    <mergeCell ref="OMH7:OML7"/>
    <mergeCell ref="OMW7:ONA7"/>
    <mergeCell ref="PET7:PEX7"/>
    <mergeCell ref="PFI7:PFM7"/>
    <mergeCell ref="PFX7:PGB7"/>
    <mergeCell ref="PGM7:PGQ7"/>
    <mergeCell ref="PHB7:PHF7"/>
    <mergeCell ref="PBW7:PCA7"/>
    <mergeCell ref="PCL7:PCP7"/>
    <mergeCell ref="PDA7:PDE7"/>
    <mergeCell ref="PDP7:PDT7"/>
    <mergeCell ref="PEE7:PEI7"/>
    <mergeCell ref="OYZ7:OZD7"/>
    <mergeCell ref="OZO7:OZS7"/>
    <mergeCell ref="PAD7:PAH7"/>
    <mergeCell ref="PAS7:PAW7"/>
    <mergeCell ref="PBH7:PBL7"/>
    <mergeCell ref="OWC7:OWG7"/>
    <mergeCell ref="OWR7:OWV7"/>
    <mergeCell ref="OXG7:OXK7"/>
    <mergeCell ref="OXV7:OXZ7"/>
    <mergeCell ref="OYK7:OYO7"/>
    <mergeCell ref="PQH7:PQL7"/>
    <mergeCell ref="PQW7:PRA7"/>
    <mergeCell ref="PRL7:PRP7"/>
    <mergeCell ref="PSA7:PSE7"/>
    <mergeCell ref="PSP7:PST7"/>
    <mergeCell ref="PNK7:PNO7"/>
    <mergeCell ref="PNZ7:POD7"/>
    <mergeCell ref="POO7:POS7"/>
    <mergeCell ref="PPD7:PPH7"/>
    <mergeCell ref="PPS7:PPW7"/>
    <mergeCell ref="PKN7:PKR7"/>
    <mergeCell ref="PLC7:PLG7"/>
    <mergeCell ref="PLR7:PLV7"/>
    <mergeCell ref="PMG7:PMK7"/>
    <mergeCell ref="PMV7:PMZ7"/>
    <mergeCell ref="PHQ7:PHU7"/>
    <mergeCell ref="PIF7:PIJ7"/>
    <mergeCell ref="PIU7:PIY7"/>
    <mergeCell ref="PJJ7:PJN7"/>
    <mergeCell ref="PJY7:PKC7"/>
    <mergeCell ref="QBV7:QBZ7"/>
    <mergeCell ref="QCK7:QCO7"/>
    <mergeCell ref="QCZ7:QDD7"/>
    <mergeCell ref="QDO7:QDS7"/>
    <mergeCell ref="QED7:QEH7"/>
    <mergeCell ref="PYY7:PZC7"/>
    <mergeCell ref="PZN7:PZR7"/>
    <mergeCell ref="QAC7:QAG7"/>
    <mergeCell ref="QAR7:QAV7"/>
    <mergeCell ref="QBG7:QBK7"/>
    <mergeCell ref="PWB7:PWF7"/>
    <mergeCell ref="PWQ7:PWU7"/>
    <mergeCell ref="PXF7:PXJ7"/>
    <mergeCell ref="PXU7:PXY7"/>
    <mergeCell ref="PYJ7:PYN7"/>
    <mergeCell ref="PTE7:PTI7"/>
    <mergeCell ref="PTT7:PTX7"/>
    <mergeCell ref="PUI7:PUM7"/>
    <mergeCell ref="PUX7:PVB7"/>
    <mergeCell ref="PVM7:PVQ7"/>
    <mergeCell ref="QNJ7:QNN7"/>
    <mergeCell ref="QNY7:QOC7"/>
    <mergeCell ref="QON7:QOR7"/>
    <mergeCell ref="QPC7:QPG7"/>
    <mergeCell ref="QPR7:QPV7"/>
    <mergeCell ref="QKM7:QKQ7"/>
    <mergeCell ref="QLB7:QLF7"/>
    <mergeCell ref="QLQ7:QLU7"/>
    <mergeCell ref="QMF7:QMJ7"/>
    <mergeCell ref="QMU7:QMY7"/>
    <mergeCell ref="QHP7:QHT7"/>
    <mergeCell ref="QIE7:QII7"/>
    <mergeCell ref="QIT7:QIX7"/>
    <mergeCell ref="QJI7:QJM7"/>
    <mergeCell ref="QJX7:QKB7"/>
    <mergeCell ref="QES7:QEW7"/>
    <mergeCell ref="QFH7:QFL7"/>
    <mergeCell ref="QFW7:QGA7"/>
    <mergeCell ref="QGL7:QGP7"/>
    <mergeCell ref="QHA7:QHE7"/>
    <mergeCell ref="QYX7:QZB7"/>
    <mergeCell ref="QZM7:QZQ7"/>
    <mergeCell ref="RAB7:RAF7"/>
    <mergeCell ref="RAQ7:RAU7"/>
    <mergeCell ref="RBF7:RBJ7"/>
    <mergeCell ref="QWA7:QWE7"/>
    <mergeCell ref="QWP7:QWT7"/>
    <mergeCell ref="QXE7:QXI7"/>
    <mergeCell ref="QXT7:QXX7"/>
    <mergeCell ref="QYI7:QYM7"/>
    <mergeCell ref="QTD7:QTH7"/>
    <mergeCell ref="QTS7:QTW7"/>
    <mergeCell ref="QUH7:QUL7"/>
    <mergeCell ref="QUW7:QVA7"/>
    <mergeCell ref="QVL7:QVP7"/>
    <mergeCell ref="QQG7:QQK7"/>
    <mergeCell ref="QQV7:QQZ7"/>
    <mergeCell ref="QRK7:QRO7"/>
    <mergeCell ref="QRZ7:QSD7"/>
    <mergeCell ref="QSO7:QSS7"/>
    <mergeCell ref="RKL7:RKP7"/>
    <mergeCell ref="RLA7:RLE7"/>
    <mergeCell ref="RLP7:RLT7"/>
    <mergeCell ref="RME7:RMI7"/>
    <mergeCell ref="RMT7:RMX7"/>
    <mergeCell ref="RHO7:RHS7"/>
    <mergeCell ref="RID7:RIH7"/>
    <mergeCell ref="RIS7:RIW7"/>
    <mergeCell ref="RJH7:RJL7"/>
    <mergeCell ref="RJW7:RKA7"/>
    <mergeCell ref="RER7:REV7"/>
    <mergeCell ref="RFG7:RFK7"/>
    <mergeCell ref="RFV7:RFZ7"/>
    <mergeCell ref="RGK7:RGO7"/>
    <mergeCell ref="RGZ7:RHD7"/>
    <mergeCell ref="RBU7:RBY7"/>
    <mergeCell ref="RCJ7:RCN7"/>
    <mergeCell ref="RCY7:RDC7"/>
    <mergeCell ref="RDN7:RDR7"/>
    <mergeCell ref="REC7:REG7"/>
    <mergeCell ref="RVZ7:RWD7"/>
    <mergeCell ref="RWO7:RWS7"/>
    <mergeCell ref="RXD7:RXH7"/>
    <mergeCell ref="RXS7:RXW7"/>
    <mergeCell ref="RYH7:RYL7"/>
    <mergeCell ref="RTC7:RTG7"/>
    <mergeCell ref="RTR7:RTV7"/>
    <mergeCell ref="RUG7:RUK7"/>
    <mergeCell ref="RUV7:RUZ7"/>
    <mergeCell ref="RVK7:RVO7"/>
    <mergeCell ref="RQF7:RQJ7"/>
    <mergeCell ref="RQU7:RQY7"/>
    <mergeCell ref="RRJ7:RRN7"/>
    <mergeCell ref="RRY7:RSC7"/>
    <mergeCell ref="RSN7:RSR7"/>
    <mergeCell ref="RNI7:RNM7"/>
    <mergeCell ref="RNX7:ROB7"/>
    <mergeCell ref="ROM7:ROQ7"/>
    <mergeCell ref="RPB7:RPF7"/>
    <mergeCell ref="RPQ7:RPU7"/>
    <mergeCell ref="SHN7:SHR7"/>
    <mergeCell ref="SIC7:SIG7"/>
    <mergeCell ref="SIR7:SIV7"/>
    <mergeCell ref="SJG7:SJK7"/>
    <mergeCell ref="SJV7:SJZ7"/>
    <mergeCell ref="SEQ7:SEU7"/>
    <mergeCell ref="SFF7:SFJ7"/>
    <mergeCell ref="SFU7:SFY7"/>
    <mergeCell ref="SGJ7:SGN7"/>
    <mergeCell ref="SGY7:SHC7"/>
    <mergeCell ref="SBT7:SBX7"/>
    <mergeCell ref="SCI7:SCM7"/>
    <mergeCell ref="SCX7:SDB7"/>
    <mergeCell ref="SDM7:SDQ7"/>
    <mergeCell ref="SEB7:SEF7"/>
    <mergeCell ref="RYW7:RZA7"/>
    <mergeCell ref="RZL7:RZP7"/>
    <mergeCell ref="SAA7:SAE7"/>
    <mergeCell ref="SAP7:SAT7"/>
    <mergeCell ref="SBE7:SBI7"/>
    <mergeCell ref="STB7:STF7"/>
    <mergeCell ref="STQ7:STU7"/>
    <mergeCell ref="SUF7:SUJ7"/>
    <mergeCell ref="SUU7:SUY7"/>
    <mergeCell ref="SVJ7:SVN7"/>
    <mergeCell ref="SQE7:SQI7"/>
    <mergeCell ref="SQT7:SQX7"/>
    <mergeCell ref="SRI7:SRM7"/>
    <mergeCell ref="SRX7:SSB7"/>
    <mergeCell ref="SSM7:SSQ7"/>
    <mergeCell ref="SNH7:SNL7"/>
    <mergeCell ref="SNW7:SOA7"/>
    <mergeCell ref="SOL7:SOP7"/>
    <mergeCell ref="SPA7:SPE7"/>
    <mergeCell ref="SPP7:SPT7"/>
    <mergeCell ref="SKK7:SKO7"/>
    <mergeCell ref="SKZ7:SLD7"/>
    <mergeCell ref="SLO7:SLS7"/>
    <mergeCell ref="SMD7:SMH7"/>
    <mergeCell ref="SMS7:SMW7"/>
    <mergeCell ref="TEP7:TET7"/>
    <mergeCell ref="TFE7:TFI7"/>
    <mergeCell ref="TFT7:TFX7"/>
    <mergeCell ref="TGI7:TGM7"/>
    <mergeCell ref="TGX7:THB7"/>
    <mergeCell ref="TBS7:TBW7"/>
    <mergeCell ref="TCH7:TCL7"/>
    <mergeCell ref="TCW7:TDA7"/>
    <mergeCell ref="TDL7:TDP7"/>
    <mergeCell ref="TEA7:TEE7"/>
    <mergeCell ref="SYV7:SYZ7"/>
    <mergeCell ref="SZK7:SZO7"/>
    <mergeCell ref="SZZ7:TAD7"/>
    <mergeCell ref="TAO7:TAS7"/>
    <mergeCell ref="TBD7:TBH7"/>
    <mergeCell ref="SVY7:SWC7"/>
    <mergeCell ref="SWN7:SWR7"/>
    <mergeCell ref="SXC7:SXG7"/>
    <mergeCell ref="SXR7:SXV7"/>
    <mergeCell ref="SYG7:SYK7"/>
    <mergeCell ref="TQD7:TQH7"/>
    <mergeCell ref="TQS7:TQW7"/>
    <mergeCell ref="TRH7:TRL7"/>
    <mergeCell ref="TRW7:TSA7"/>
    <mergeCell ref="TSL7:TSP7"/>
    <mergeCell ref="TNG7:TNK7"/>
    <mergeCell ref="TNV7:TNZ7"/>
    <mergeCell ref="TOK7:TOO7"/>
    <mergeCell ref="TOZ7:TPD7"/>
    <mergeCell ref="TPO7:TPS7"/>
    <mergeCell ref="TKJ7:TKN7"/>
    <mergeCell ref="TKY7:TLC7"/>
    <mergeCell ref="TLN7:TLR7"/>
    <mergeCell ref="TMC7:TMG7"/>
    <mergeCell ref="TMR7:TMV7"/>
    <mergeCell ref="THM7:THQ7"/>
    <mergeCell ref="TIB7:TIF7"/>
    <mergeCell ref="TIQ7:TIU7"/>
    <mergeCell ref="TJF7:TJJ7"/>
    <mergeCell ref="TJU7:TJY7"/>
    <mergeCell ref="UBR7:UBV7"/>
    <mergeCell ref="UCG7:UCK7"/>
    <mergeCell ref="UCV7:UCZ7"/>
    <mergeCell ref="UDK7:UDO7"/>
    <mergeCell ref="UDZ7:UED7"/>
    <mergeCell ref="TYU7:TYY7"/>
    <mergeCell ref="TZJ7:TZN7"/>
    <mergeCell ref="TZY7:UAC7"/>
    <mergeCell ref="UAN7:UAR7"/>
    <mergeCell ref="UBC7:UBG7"/>
    <mergeCell ref="TVX7:TWB7"/>
    <mergeCell ref="TWM7:TWQ7"/>
    <mergeCell ref="TXB7:TXF7"/>
    <mergeCell ref="TXQ7:TXU7"/>
    <mergeCell ref="TYF7:TYJ7"/>
    <mergeCell ref="TTA7:TTE7"/>
    <mergeCell ref="TTP7:TTT7"/>
    <mergeCell ref="TUE7:TUI7"/>
    <mergeCell ref="TUT7:TUX7"/>
    <mergeCell ref="TVI7:TVM7"/>
    <mergeCell ref="UNF7:UNJ7"/>
    <mergeCell ref="UNU7:UNY7"/>
    <mergeCell ref="UOJ7:UON7"/>
    <mergeCell ref="UOY7:UPC7"/>
    <mergeCell ref="UPN7:UPR7"/>
    <mergeCell ref="UKI7:UKM7"/>
    <mergeCell ref="UKX7:ULB7"/>
    <mergeCell ref="ULM7:ULQ7"/>
    <mergeCell ref="UMB7:UMF7"/>
    <mergeCell ref="UMQ7:UMU7"/>
    <mergeCell ref="UHL7:UHP7"/>
    <mergeCell ref="UIA7:UIE7"/>
    <mergeCell ref="UIP7:UIT7"/>
    <mergeCell ref="UJE7:UJI7"/>
    <mergeCell ref="UJT7:UJX7"/>
    <mergeCell ref="UEO7:UES7"/>
    <mergeCell ref="UFD7:UFH7"/>
    <mergeCell ref="UFS7:UFW7"/>
    <mergeCell ref="UGH7:UGL7"/>
    <mergeCell ref="UGW7:UHA7"/>
    <mergeCell ref="UYT7:UYX7"/>
    <mergeCell ref="UZI7:UZM7"/>
    <mergeCell ref="UZX7:VAB7"/>
    <mergeCell ref="VAM7:VAQ7"/>
    <mergeCell ref="VBB7:VBF7"/>
    <mergeCell ref="UVW7:UWA7"/>
    <mergeCell ref="UWL7:UWP7"/>
    <mergeCell ref="UXA7:UXE7"/>
    <mergeCell ref="UXP7:UXT7"/>
    <mergeCell ref="UYE7:UYI7"/>
    <mergeCell ref="USZ7:UTD7"/>
    <mergeCell ref="UTO7:UTS7"/>
    <mergeCell ref="UUD7:UUH7"/>
    <mergeCell ref="UUS7:UUW7"/>
    <mergeCell ref="UVH7:UVL7"/>
    <mergeCell ref="UQC7:UQG7"/>
    <mergeCell ref="UQR7:UQV7"/>
    <mergeCell ref="URG7:URK7"/>
    <mergeCell ref="URV7:URZ7"/>
    <mergeCell ref="USK7:USO7"/>
    <mergeCell ref="VKH7:VKL7"/>
    <mergeCell ref="VKW7:VLA7"/>
    <mergeCell ref="VLL7:VLP7"/>
    <mergeCell ref="VMA7:VME7"/>
    <mergeCell ref="VMP7:VMT7"/>
    <mergeCell ref="VHK7:VHO7"/>
    <mergeCell ref="VHZ7:VID7"/>
    <mergeCell ref="VIO7:VIS7"/>
    <mergeCell ref="VJD7:VJH7"/>
    <mergeCell ref="VJS7:VJW7"/>
    <mergeCell ref="VEN7:VER7"/>
    <mergeCell ref="VFC7:VFG7"/>
    <mergeCell ref="VFR7:VFV7"/>
    <mergeCell ref="VGG7:VGK7"/>
    <mergeCell ref="VGV7:VGZ7"/>
    <mergeCell ref="VBQ7:VBU7"/>
    <mergeCell ref="VCF7:VCJ7"/>
    <mergeCell ref="VCU7:VCY7"/>
    <mergeCell ref="VDJ7:VDN7"/>
    <mergeCell ref="VDY7:VEC7"/>
    <mergeCell ref="VVV7:VVZ7"/>
    <mergeCell ref="VWK7:VWO7"/>
    <mergeCell ref="VWZ7:VXD7"/>
    <mergeCell ref="VXO7:VXS7"/>
    <mergeCell ref="VYD7:VYH7"/>
    <mergeCell ref="VSY7:VTC7"/>
    <mergeCell ref="VTN7:VTR7"/>
    <mergeCell ref="VUC7:VUG7"/>
    <mergeCell ref="VUR7:VUV7"/>
    <mergeCell ref="VVG7:VVK7"/>
    <mergeCell ref="VQB7:VQF7"/>
    <mergeCell ref="VQQ7:VQU7"/>
    <mergeCell ref="VRF7:VRJ7"/>
    <mergeCell ref="VRU7:VRY7"/>
    <mergeCell ref="VSJ7:VSN7"/>
    <mergeCell ref="VNE7:VNI7"/>
    <mergeCell ref="VNT7:VNX7"/>
    <mergeCell ref="VOI7:VOM7"/>
    <mergeCell ref="VOX7:VPB7"/>
    <mergeCell ref="VPM7:VPQ7"/>
    <mergeCell ref="WHJ7:WHN7"/>
    <mergeCell ref="WHY7:WIC7"/>
    <mergeCell ref="WIN7:WIR7"/>
    <mergeCell ref="WJC7:WJG7"/>
    <mergeCell ref="WJR7:WJV7"/>
    <mergeCell ref="WEM7:WEQ7"/>
    <mergeCell ref="WFB7:WFF7"/>
    <mergeCell ref="WFQ7:WFU7"/>
    <mergeCell ref="WGF7:WGJ7"/>
    <mergeCell ref="WGU7:WGY7"/>
    <mergeCell ref="WBP7:WBT7"/>
    <mergeCell ref="WCE7:WCI7"/>
    <mergeCell ref="WCT7:WCX7"/>
    <mergeCell ref="WDI7:WDM7"/>
    <mergeCell ref="WDX7:WEB7"/>
    <mergeCell ref="VYS7:VYW7"/>
    <mergeCell ref="VZH7:VZL7"/>
    <mergeCell ref="VZW7:WAA7"/>
    <mergeCell ref="WAL7:WAP7"/>
    <mergeCell ref="WBA7:WBE7"/>
    <mergeCell ref="WSX7:WTB7"/>
    <mergeCell ref="WTM7:WTQ7"/>
    <mergeCell ref="WUB7:WUF7"/>
    <mergeCell ref="WUQ7:WUU7"/>
    <mergeCell ref="WVF7:WVJ7"/>
    <mergeCell ref="WQA7:WQE7"/>
    <mergeCell ref="WQP7:WQT7"/>
    <mergeCell ref="WRE7:WRI7"/>
    <mergeCell ref="WRT7:WRX7"/>
    <mergeCell ref="WSI7:WSM7"/>
    <mergeCell ref="WND7:WNH7"/>
    <mergeCell ref="WNS7:WNW7"/>
    <mergeCell ref="WOH7:WOL7"/>
    <mergeCell ref="WOW7:WPA7"/>
    <mergeCell ref="WPL7:WPP7"/>
    <mergeCell ref="WKG7:WKK7"/>
    <mergeCell ref="WKV7:WKZ7"/>
    <mergeCell ref="WLK7:WLO7"/>
    <mergeCell ref="WLZ7:WMD7"/>
    <mergeCell ref="WMO7:WMS7"/>
    <mergeCell ref="XEL7:XEP7"/>
    <mergeCell ref="XFA7:XFD7"/>
    <mergeCell ref="XBO7:XBS7"/>
    <mergeCell ref="XCD7:XCH7"/>
    <mergeCell ref="XCS7:XCW7"/>
    <mergeCell ref="XDH7:XDL7"/>
    <mergeCell ref="XDW7:XEA7"/>
    <mergeCell ref="WYR7:WYV7"/>
    <mergeCell ref="WZG7:WZK7"/>
    <mergeCell ref="WZV7:WZZ7"/>
    <mergeCell ref="XAK7:XAO7"/>
    <mergeCell ref="XAZ7:XBD7"/>
    <mergeCell ref="WVU7:WVY7"/>
    <mergeCell ref="WWJ7:WWN7"/>
    <mergeCell ref="WWY7:WXC7"/>
    <mergeCell ref="WXN7:WXR7"/>
    <mergeCell ref="WYC7:WYG7"/>
  </mergeCells>
  <printOptions horizontalCentered="1"/>
  <pageMargins left="0.25" right="0.25" top="0.32" bottom="0.21" header="0.13257575757575801" footer="0.17"/>
  <pageSetup scale="45" orientation="landscape" r:id="rId1"/>
  <rowBreaks count="1" manualBreakCount="1">
    <brk id="41" max="14" man="1"/>
  </rowBreak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1:R80"/>
  <sheetViews>
    <sheetView showGridLines="0" rightToLeft="1" view="pageBreakPreview" topLeftCell="A34" zoomScale="50" zoomScaleNormal="40" zoomScaleSheetLayoutView="50" zoomScalePageLayoutView="55" workbookViewId="0">
      <selection activeCell="E50" sqref="E50"/>
    </sheetView>
  </sheetViews>
  <sheetFormatPr defaultColWidth="9.140625" defaultRowHeight="15"/>
  <cols>
    <col min="1" max="1" width="8.140625" style="144" customWidth="1"/>
    <col min="2" max="2" width="55.42578125" style="218" customWidth="1"/>
    <col min="3" max="3" width="11.28515625" style="165" customWidth="1"/>
    <col min="4" max="4" width="19" style="220" customWidth="1"/>
    <col min="5" max="9" width="15.7109375" style="144" customWidth="1"/>
    <col min="10" max="10" width="17.28515625" style="144" customWidth="1"/>
    <col min="11" max="11" width="15.7109375" style="144" customWidth="1"/>
    <col min="12" max="12" width="16.5703125" style="144" customWidth="1"/>
    <col min="13" max="16" width="15.7109375" style="144" customWidth="1"/>
    <col min="17" max="17" width="19.28515625" style="144" customWidth="1"/>
    <col min="18" max="18" width="9.140625" style="144"/>
    <col min="19" max="19" width="14.5703125" style="144" customWidth="1"/>
    <col min="20" max="20" width="12.85546875" style="144" customWidth="1"/>
    <col min="21" max="21" width="12.42578125" style="144" customWidth="1"/>
    <col min="22" max="22" width="13.5703125" style="144" customWidth="1"/>
    <col min="23" max="16384" width="9.140625" style="144"/>
  </cols>
  <sheetData>
    <row r="1" spans="1:17" s="164" customFormat="1" ht="26.25">
      <c r="A1" s="795" t="s">
        <v>115</v>
      </c>
      <c r="B1" s="795"/>
      <c r="C1" s="795"/>
      <c r="D1" s="795"/>
      <c r="E1" s="795"/>
      <c r="F1" s="795"/>
      <c r="G1" s="795"/>
      <c r="H1" s="795"/>
      <c r="I1" s="795"/>
      <c r="J1" s="795"/>
      <c r="K1" s="795"/>
      <c r="L1" s="795"/>
      <c r="M1" s="795"/>
      <c r="N1" s="795"/>
      <c r="O1" s="795"/>
      <c r="P1" s="795"/>
      <c r="Q1" s="795"/>
    </row>
    <row r="2" spans="1:17" s="164" customFormat="1" ht="26.25">
      <c r="A2" s="795" t="s">
        <v>301</v>
      </c>
      <c r="B2" s="795"/>
      <c r="C2" s="795"/>
      <c r="D2" s="795"/>
      <c r="E2" s="795"/>
      <c r="F2" s="795"/>
      <c r="G2" s="795"/>
      <c r="H2" s="795"/>
      <c r="I2" s="795"/>
      <c r="J2" s="795"/>
      <c r="K2" s="795"/>
      <c r="L2" s="795"/>
      <c r="M2" s="795"/>
      <c r="N2" s="795"/>
      <c r="O2" s="795"/>
      <c r="P2" s="795"/>
      <c r="Q2" s="795"/>
    </row>
    <row r="3" spans="1:17" ht="27.75" customHeight="1">
      <c r="A3" s="796" t="s">
        <v>302</v>
      </c>
      <c r="B3" s="797"/>
      <c r="C3" s="797"/>
      <c r="D3" s="797"/>
      <c r="E3" s="797"/>
      <c r="F3" s="797"/>
      <c r="G3" s="797"/>
      <c r="H3" s="797"/>
      <c r="I3" s="797"/>
      <c r="J3" s="797"/>
      <c r="K3" s="797"/>
      <c r="L3" s="797"/>
      <c r="M3" s="797"/>
      <c r="N3" s="797"/>
      <c r="O3" s="797"/>
      <c r="P3" s="797"/>
      <c r="Q3" s="798"/>
    </row>
    <row r="4" spans="1:17" s="160" customFormat="1" ht="33.75" customHeight="1">
      <c r="A4" s="791" t="s">
        <v>303</v>
      </c>
      <c r="B4" s="791"/>
      <c r="C4" s="791">
        <f>'Financial Plan 1397'!C3</f>
        <v>0</v>
      </c>
      <c r="D4" s="791"/>
      <c r="E4" s="791"/>
      <c r="F4" s="791"/>
      <c r="G4" s="791"/>
      <c r="H4" s="791"/>
      <c r="I4" s="791"/>
      <c r="J4" s="791"/>
      <c r="K4" s="791"/>
      <c r="L4" s="791"/>
      <c r="M4" s="791"/>
      <c r="N4" s="791"/>
      <c r="O4" s="791"/>
      <c r="P4" s="791"/>
      <c r="Q4" s="791"/>
    </row>
    <row r="5" spans="1:17" s="534" customFormat="1" ht="49.5" customHeight="1">
      <c r="A5" s="529" t="str">
        <f>'Financial Plan 1397'!A4</f>
        <v>شماره</v>
      </c>
      <c r="B5" s="529" t="str">
        <f>'Financial Plan 1397'!B4</f>
        <v>فعالیت</v>
      </c>
      <c r="C5" s="529" t="str">
        <f>'Financial Plan 1397'!C4</f>
        <v>واحد</v>
      </c>
      <c r="D5" s="532" t="s">
        <v>288</v>
      </c>
      <c r="E5" s="533" t="s">
        <v>289</v>
      </c>
      <c r="F5" s="533" t="s">
        <v>290</v>
      </c>
      <c r="G5" s="533" t="s">
        <v>291</v>
      </c>
      <c r="H5" s="533" t="s">
        <v>292</v>
      </c>
      <c r="I5" s="533" t="s">
        <v>293</v>
      </c>
      <c r="J5" s="533" t="s">
        <v>294</v>
      </c>
      <c r="K5" s="533" t="s">
        <v>295</v>
      </c>
      <c r="L5" s="533" t="s">
        <v>296</v>
      </c>
      <c r="M5" s="533" t="s">
        <v>297</v>
      </c>
      <c r="N5" s="533" t="s">
        <v>298</v>
      </c>
      <c r="O5" s="533" t="s">
        <v>299</v>
      </c>
      <c r="P5" s="533" t="s">
        <v>300</v>
      </c>
      <c r="Q5" s="533" t="s">
        <v>8</v>
      </c>
    </row>
    <row r="6" spans="1:17" s="159" customFormat="1" ht="27.75" customHeight="1">
      <c r="A6" s="531">
        <f>'Financial Plan 1397'!A6</f>
        <v>1</v>
      </c>
      <c r="B6" s="535" t="str">
        <f>'Financial Plan 1397'!B6</f>
        <v>اعمار شبکه آبیاری قلعه مسلم</v>
      </c>
      <c r="C6" s="535" t="str">
        <f>'Financial Plan 1397'!C6</f>
        <v>هکتار</v>
      </c>
      <c r="D6" s="536">
        <f>'Financial Plan 1397'!H6</f>
        <v>16900000</v>
      </c>
      <c r="E6" s="530"/>
      <c r="F6" s="530"/>
      <c r="G6" s="530"/>
      <c r="H6" s="530"/>
      <c r="I6" s="530"/>
      <c r="J6" s="530">
        <f t="shared" ref="J6" si="0">D6/100*30</f>
        <v>5070000</v>
      </c>
      <c r="K6" s="530"/>
      <c r="L6" s="530">
        <f t="shared" ref="L6" si="1">D6/100*50</f>
        <v>8450000</v>
      </c>
      <c r="M6" s="530"/>
      <c r="N6" s="530">
        <f t="shared" ref="N6" si="2">D6/100*20</f>
        <v>3380000</v>
      </c>
      <c r="O6" s="530"/>
      <c r="P6" s="530"/>
      <c r="Q6" s="530">
        <f t="shared" ref="Q6:Q7" si="3">SUM(E6:P6)-D6</f>
        <v>0</v>
      </c>
    </row>
    <row r="7" spans="1:17" s="159" customFormat="1" ht="39.75" customHeight="1">
      <c r="A7" s="531">
        <f>'Financial Plan 1397'!A7</f>
        <v>2</v>
      </c>
      <c r="B7" s="535" t="str">
        <f>'Financial Plan 1397'!B7</f>
        <v>اعمار سیستم برق سولری برای 3 شبکه آبیاری ( قلعه مسلم ، تنگی غارو و کوهای اطراف شهرک منشی میرغلام)</v>
      </c>
      <c r="C7" s="535" t="str">
        <f>'Financial Plan 1397'!C7</f>
        <v>برج سولری</v>
      </c>
      <c r="D7" s="536">
        <f>'Financial Plan 1397'!H7</f>
        <v>11400000</v>
      </c>
      <c r="E7" s="530"/>
      <c r="F7" s="530"/>
      <c r="G7" s="530"/>
      <c r="H7" s="530"/>
      <c r="I7" s="530"/>
      <c r="J7" s="530">
        <f>D7</f>
        <v>11400000</v>
      </c>
      <c r="K7" s="530"/>
      <c r="L7" s="530"/>
      <c r="M7" s="530"/>
      <c r="N7" s="530"/>
      <c r="O7" s="530"/>
      <c r="P7" s="530"/>
      <c r="Q7" s="530">
        <f t="shared" si="3"/>
        <v>0</v>
      </c>
    </row>
    <row r="8" spans="1:17" s="159" customFormat="1" ht="39.75" customHeight="1">
      <c r="A8" s="531">
        <f>'Financial Plan 1397'!A8</f>
        <v>3</v>
      </c>
      <c r="B8" s="535" t="str">
        <f>'Financial Plan 1397'!B8</f>
        <v>اعمار یک برج برق شبکه آبیاری بینی حصار</v>
      </c>
      <c r="C8" s="535" t="str">
        <f>'Financial Plan 1397'!C8</f>
        <v>برج</v>
      </c>
      <c r="D8" s="536">
        <f>'Financial Plan 1397'!H8</f>
        <v>2500000</v>
      </c>
      <c r="E8" s="530"/>
      <c r="F8" s="530"/>
      <c r="G8" s="530"/>
      <c r="H8" s="530"/>
      <c r="I8" s="530"/>
      <c r="J8" s="530">
        <f>D8</f>
        <v>2500000</v>
      </c>
      <c r="K8" s="530"/>
      <c r="L8" s="530"/>
      <c r="M8" s="530"/>
      <c r="N8" s="530"/>
      <c r="O8" s="530"/>
      <c r="P8" s="530"/>
      <c r="Q8" s="530"/>
    </row>
    <row r="9" spans="1:17" s="160" customFormat="1" ht="33" customHeight="1">
      <c r="A9" s="792" t="str">
        <f>'Financial Plan 1397'!A9</f>
        <v>مجموع مصارف فعالیت های ساختمانی</v>
      </c>
      <c r="B9" s="792"/>
      <c r="C9" s="528"/>
      <c r="D9" s="537">
        <f>SUM(D6:D8)</f>
        <v>30800000</v>
      </c>
      <c r="E9" s="537">
        <f t="shared" ref="E9:Q9" si="4">SUM(E6:E8)</f>
        <v>0</v>
      </c>
      <c r="F9" s="537">
        <f t="shared" si="4"/>
        <v>0</v>
      </c>
      <c r="G9" s="537">
        <f t="shared" si="4"/>
        <v>0</v>
      </c>
      <c r="H9" s="537">
        <f t="shared" si="4"/>
        <v>0</v>
      </c>
      <c r="I9" s="537">
        <f t="shared" si="4"/>
        <v>0</v>
      </c>
      <c r="J9" s="537">
        <f>SUM(J6:J8)</f>
        <v>18970000</v>
      </c>
      <c r="K9" s="537">
        <f t="shared" si="4"/>
        <v>0</v>
      </c>
      <c r="L9" s="537">
        <f t="shared" si="4"/>
        <v>8450000</v>
      </c>
      <c r="M9" s="537">
        <f t="shared" si="4"/>
        <v>0</v>
      </c>
      <c r="N9" s="537">
        <f t="shared" si="4"/>
        <v>3380000</v>
      </c>
      <c r="O9" s="537">
        <f t="shared" si="4"/>
        <v>0</v>
      </c>
      <c r="P9" s="537">
        <f t="shared" si="4"/>
        <v>0</v>
      </c>
      <c r="Q9" s="537">
        <f t="shared" si="4"/>
        <v>0</v>
      </c>
    </row>
    <row r="10" spans="1:17" s="160" customFormat="1" ht="28.5" customHeight="1">
      <c r="A10" s="791" t="str">
        <f>'Financial Plan 1397'!A10</f>
        <v>ب: بخش قوریه های تولید نهال</v>
      </c>
      <c r="B10" s="791"/>
      <c r="C10" s="791">
        <f>'Financial Plan 1397'!C10</f>
        <v>0</v>
      </c>
      <c r="D10" s="791">
        <f>'Financial Plan 1397'!H50</f>
        <v>591996</v>
      </c>
      <c r="E10" s="791">
        <f t="shared" ref="E10:E20" si="5">D10/12</f>
        <v>49333</v>
      </c>
      <c r="F10" s="791">
        <f t="shared" ref="F10:F20" si="6">D10/12</f>
        <v>49333</v>
      </c>
      <c r="G10" s="791">
        <f t="shared" ref="G10:G20" si="7">D10/12</f>
        <v>49333</v>
      </c>
      <c r="H10" s="791">
        <f t="shared" ref="H10:H20" si="8">D10/12</f>
        <v>49333</v>
      </c>
      <c r="I10" s="791">
        <f t="shared" ref="I10:I20" si="9">D10/12</f>
        <v>49333</v>
      </c>
      <c r="J10" s="791">
        <f t="shared" ref="J10:J20" si="10">D10/12</f>
        <v>49333</v>
      </c>
      <c r="K10" s="791">
        <f t="shared" ref="K10:K20" si="11">D10/12</f>
        <v>49333</v>
      </c>
      <c r="L10" s="791">
        <f t="shared" ref="L10:L20" si="12">D10/12</f>
        <v>49333</v>
      </c>
      <c r="M10" s="791">
        <f t="shared" ref="M10:M20" si="13">D10/12</f>
        <v>49333</v>
      </c>
      <c r="N10" s="791">
        <f t="shared" ref="N10:N20" si="14">D10/12</f>
        <v>49333</v>
      </c>
      <c r="O10" s="791">
        <f t="shared" ref="O10:O20" si="15">D10/12</f>
        <v>49333</v>
      </c>
      <c r="P10" s="791">
        <f t="shared" ref="P10:P20" si="16">D10/12</f>
        <v>49333</v>
      </c>
      <c r="Q10" s="791">
        <f t="shared" ref="Q10:Q20" si="17">P10+O10+N10+M10+L10+K10+J10+I10+H10+G10+F10+E10-D10</f>
        <v>0</v>
      </c>
    </row>
    <row r="11" spans="1:17" s="160" customFormat="1" ht="35.25" customHeight="1">
      <c r="A11" s="529" t="s">
        <v>0</v>
      </c>
      <c r="B11" s="529" t="s">
        <v>41</v>
      </c>
      <c r="C11" s="529" t="s">
        <v>2</v>
      </c>
      <c r="D11" s="532" t="s">
        <v>288</v>
      </c>
      <c r="E11" s="533" t="s">
        <v>289</v>
      </c>
      <c r="F11" s="533" t="s">
        <v>290</v>
      </c>
      <c r="G11" s="533" t="s">
        <v>291</v>
      </c>
      <c r="H11" s="533" t="s">
        <v>292</v>
      </c>
      <c r="I11" s="533" t="s">
        <v>293</v>
      </c>
      <c r="J11" s="533" t="s">
        <v>294</v>
      </c>
      <c r="K11" s="533" t="s">
        <v>295</v>
      </c>
      <c r="L11" s="533" t="s">
        <v>296</v>
      </c>
      <c r="M11" s="533" t="s">
        <v>297</v>
      </c>
      <c r="N11" s="533" t="s">
        <v>298</v>
      </c>
      <c r="O11" s="533" t="s">
        <v>299</v>
      </c>
      <c r="P11" s="533" t="s">
        <v>300</v>
      </c>
      <c r="Q11" s="533" t="s">
        <v>8</v>
      </c>
    </row>
    <row r="12" spans="1:17" s="160" customFormat="1" ht="30.75" customHeight="1">
      <c r="A12" s="531">
        <f>'Financial Plan 1397'!A12</f>
        <v>1</v>
      </c>
      <c r="B12" s="535" t="str">
        <f>'Financial Plan 1397'!B12</f>
        <v>آماده ساختن وپلات بندی زمین قوریه</v>
      </c>
      <c r="C12" s="535" t="str">
        <f>'Financial Plan 1397'!C12</f>
        <v>متر مربع</v>
      </c>
      <c r="D12" s="536">
        <f>'Financial Plan 1397'!H12</f>
        <v>520000</v>
      </c>
      <c r="E12" s="157"/>
      <c r="F12" s="157"/>
      <c r="G12" s="157"/>
      <c r="H12" s="157"/>
      <c r="I12" s="157">
        <f>D12/2</f>
        <v>260000</v>
      </c>
      <c r="J12" s="157"/>
      <c r="K12" s="157"/>
      <c r="L12" s="157"/>
      <c r="M12" s="157"/>
      <c r="N12" s="157"/>
      <c r="O12" s="157">
        <f>D12/2</f>
        <v>260000</v>
      </c>
      <c r="P12" s="157"/>
      <c r="Q12" s="538"/>
    </row>
    <row r="13" spans="1:17" s="160" customFormat="1" ht="43.5" customHeight="1">
      <c r="A13" s="531">
        <f>'Financial Plan 1397'!A13</f>
        <v>2</v>
      </c>
      <c r="B13" s="535" t="str">
        <f>'Financial Plan 1397'!B13</f>
        <v>کشت تخم درختان (ارغوان، بید روسی، اکاسی گل دار، بادام ومورپان) در ساحه آزاد</v>
      </c>
      <c r="C13" s="535" t="str">
        <f>'Financial Plan 1397'!C13</f>
        <v>متر مربع</v>
      </c>
      <c r="D13" s="536">
        <f>'Financial Plan 1397'!H13</f>
        <v>142666.66666666666</v>
      </c>
      <c r="E13" s="157"/>
      <c r="F13" s="157"/>
      <c r="G13" s="157"/>
      <c r="H13" s="539">
        <f>D13/2</f>
        <v>71333.333333333328</v>
      </c>
      <c r="I13" s="157"/>
      <c r="J13" s="157"/>
      <c r="K13" s="157"/>
      <c r="L13" s="157"/>
      <c r="M13" s="157"/>
      <c r="N13" s="157"/>
      <c r="O13" s="539">
        <f>D13/2</f>
        <v>71333.333333333328</v>
      </c>
      <c r="P13" s="157"/>
      <c r="Q13" s="157">
        <f t="shared" si="17"/>
        <v>0</v>
      </c>
    </row>
    <row r="14" spans="1:17" s="160" customFormat="1" ht="30.75" customHeight="1">
      <c r="A14" s="531">
        <f>'Financial Plan 1397'!A14</f>
        <v>3</v>
      </c>
      <c r="B14" s="535" t="str">
        <f>'Financial Plan 1397'!B14</f>
        <v>پرکاری و بذر خریطه های پلاستیکی</v>
      </c>
      <c r="C14" s="535" t="str">
        <f>'Financial Plan 1397'!C14</f>
        <v>خریطه</v>
      </c>
      <c r="D14" s="536">
        <f>'Financial Plan 1397'!H14</f>
        <v>123200</v>
      </c>
      <c r="E14" s="157"/>
      <c r="F14" s="157"/>
      <c r="G14" s="157"/>
      <c r="H14" s="539"/>
      <c r="I14" s="157"/>
      <c r="J14" s="157"/>
      <c r="K14" s="157"/>
      <c r="L14" s="157"/>
      <c r="M14" s="157"/>
      <c r="N14" s="157"/>
      <c r="O14" s="539">
        <f>D14/1</f>
        <v>123200</v>
      </c>
      <c r="P14" s="157"/>
      <c r="Q14" s="157">
        <f t="shared" si="17"/>
        <v>0</v>
      </c>
    </row>
    <row r="15" spans="1:17" s="160" customFormat="1" ht="30.75" customHeight="1">
      <c r="A15" s="531">
        <f>'Financial Plan 1397'!A15</f>
        <v>4</v>
      </c>
      <c r="B15" s="535" t="str">
        <f>'Financial Plan 1397'!B15</f>
        <v>خیشاوه و نرم کاری زمین قوریه</v>
      </c>
      <c r="C15" s="535" t="str">
        <f>'Financial Plan 1397'!C15</f>
        <v>متر مربع</v>
      </c>
      <c r="D15" s="536">
        <f>'Financial Plan 1397'!H15</f>
        <v>1520000</v>
      </c>
      <c r="E15" s="157"/>
      <c r="F15" s="157"/>
      <c r="G15" s="157"/>
      <c r="H15" s="157"/>
      <c r="I15" s="539">
        <f>D15/6</f>
        <v>253333.33333333334</v>
      </c>
      <c r="J15" s="539">
        <f>D15/6</f>
        <v>253333.33333333334</v>
      </c>
      <c r="K15" s="539">
        <f>D15/6</f>
        <v>253333.33333333334</v>
      </c>
      <c r="L15" s="539">
        <f>D15/6</f>
        <v>253333.33333333334</v>
      </c>
      <c r="M15" s="539">
        <f>D15/6</f>
        <v>253333.33333333334</v>
      </c>
      <c r="N15" s="539">
        <f>D15/6</f>
        <v>253333.33333333334</v>
      </c>
      <c r="O15" s="157"/>
      <c r="P15" s="157"/>
      <c r="Q15" s="157">
        <f t="shared" si="17"/>
        <v>0</v>
      </c>
    </row>
    <row r="16" spans="1:17" s="160" customFormat="1" ht="30.75" customHeight="1">
      <c r="A16" s="531">
        <f>'Financial Plan 1397'!A16</f>
        <v>5</v>
      </c>
      <c r="B16" s="535" t="str">
        <f>'Financial Plan 1397'!B16</f>
        <v xml:space="preserve">یکه کاری نهال </v>
      </c>
      <c r="C16" s="535" t="str">
        <f>'Financial Plan 1397'!C16</f>
        <v>اصله</v>
      </c>
      <c r="D16" s="536">
        <f>'Financial Plan 1397'!H16</f>
        <v>292800</v>
      </c>
      <c r="E16" s="157"/>
      <c r="F16" s="157"/>
      <c r="G16" s="157"/>
      <c r="H16" s="157"/>
      <c r="I16" s="539">
        <f>D16/2</f>
        <v>146400</v>
      </c>
      <c r="J16" s="539"/>
      <c r="K16" s="539"/>
      <c r="L16" s="539"/>
      <c r="M16" s="539"/>
      <c r="N16" s="539"/>
      <c r="O16" s="157">
        <f>D16/2</f>
        <v>146400</v>
      </c>
      <c r="P16" s="157"/>
      <c r="Q16" s="157">
        <f t="shared" si="17"/>
        <v>0</v>
      </c>
    </row>
    <row r="17" spans="1:18" s="160" customFormat="1" ht="30.75" customHeight="1">
      <c r="A17" s="531">
        <f>'Financial Plan 1397'!A17</f>
        <v>6</v>
      </c>
      <c r="B17" s="535" t="str">
        <f>'Financial Plan 1397'!B17</f>
        <v xml:space="preserve">تهیه کمپوست </v>
      </c>
      <c r="C17" s="535" t="str">
        <f>'Financial Plan 1397'!C17</f>
        <v>مترمکعب</v>
      </c>
      <c r="D17" s="536">
        <f>'Financial Plan 1397'!H17</f>
        <v>63600</v>
      </c>
      <c r="E17" s="157"/>
      <c r="F17" s="157"/>
      <c r="G17" s="157"/>
      <c r="H17" s="157"/>
      <c r="I17" s="539">
        <f>D17/6</f>
        <v>10600</v>
      </c>
      <c r="J17" s="539">
        <f>D17/6</f>
        <v>10600</v>
      </c>
      <c r="K17" s="539">
        <f>D17/6</f>
        <v>10600</v>
      </c>
      <c r="L17" s="539">
        <f>D17/6</f>
        <v>10600</v>
      </c>
      <c r="M17" s="539">
        <f>D17/6</f>
        <v>10600</v>
      </c>
      <c r="N17" s="539">
        <f>D17/6</f>
        <v>10600</v>
      </c>
      <c r="O17" s="157"/>
      <c r="P17" s="157"/>
      <c r="Q17" s="157">
        <f t="shared" si="17"/>
        <v>0</v>
      </c>
    </row>
    <row r="18" spans="1:18" s="160" customFormat="1" ht="30.75" customHeight="1">
      <c r="A18" s="531">
        <f>'Financial Plan 1397'!A18</f>
        <v>7</v>
      </c>
      <c r="B18" s="535" t="str">
        <f>'Financial Plan 1397'!B18</f>
        <v xml:space="preserve">کشیدن وبسته بندی نهال </v>
      </c>
      <c r="C18" s="535" t="str">
        <f>'Financial Plan 1397'!C18</f>
        <v>اصله</v>
      </c>
      <c r="D18" s="536">
        <f>'Financial Plan 1397'!H18</f>
        <v>1220000</v>
      </c>
      <c r="E18" s="157"/>
      <c r="F18" s="157"/>
      <c r="G18" s="157"/>
      <c r="H18" s="157"/>
      <c r="I18" s="157"/>
      <c r="J18" s="157"/>
      <c r="K18" s="157"/>
      <c r="L18" s="157"/>
      <c r="M18" s="157"/>
      <c r="N18" s="157"/>
      <c r="O18" s="157">
        <f>D18</f>
        <v>1220000</v>
      </c>
      <c r="P18" s="157"/>
      <c r="Q18" s="157">
        <f t="shared" si="17"/>
        <v>0</v>
      </c>
    </row>
    <row r="19" spans="1:18" s="160" customFormat="1" ht="33" customHeight="1">
      <c r="A19" s="792" t="str">
        <f>'Financial Plan 1397'!A19</f>
        <v>مجموع مصارف فعالیت قوریه</v>
      </c>
      <c r="B19" s="792"/>
      <c r="C19" s="528">
        <f>'Financial Plan 1397'!C19</f>
        <v>0</v>
      </c>
      <c r="D19" s="537">
        <f>SUM(D12:D18)</f>
        <v>3882266.6666666665</v>
      </c>
      <c r="E19" s="537">
        <f t="shared" ref="E19:Q19" si="18">SUM(E12:E18)</f>
        <v>0</v>
      </c>
      <c r="F19" s="537">
        <f t="shared" si="18"/>
        <v>0</v>
      </c>
      <c r="G19" s="537">
        <f t="shared" si="18"/>
        <v>0</v>
      </c>
      <c r="H19" s="537">
        <f t="shared" si="18"/>
        <v>71333.333333333328</v>
      </c>
      <c r="I19" s="537">
        <f t="shared" si="18"/>
        <v>670333.33333333337</v>
      </c>
      <c r="J19" s="537">
        <f t="shared" si="18"/>
        <v>263933.33333333337</v>
      </c>
      <c r="K19" s="537">
        <f t="shared" si="18"/>
        <v>263933.33333333337</v>
      </c>
      <c r="L19" s="537">
        <f t="shared" si="18"/>
        <v>263933.33333333337</v>
      </c>
      <c r="M19" s="537">
        <f t="shared" si="18"/>
        <v>263933.33333333337</v>
      </c>
      <c r="N19" s="537">
        <f t="shared" si="18"/>
        <v>263933.33333333337</v>
      </c>
      <c r="O19" s="537">
        <f t="shared" si="18"/>
        <v>1820933.3333333333</v>
      </c>
      <c r="P19" s="537">
        <f t="shared" si="18"/>
        <v>0</v>
      </c>
      <c r="Q19" s="537">
        <f t="shared" si="18"/>
        <v>0</v>
      </c>
    </row>
    <row r="20" spans="1:18" s="160" customFormat="1" ht="33.75" customHeight="1">
      <c r="A20" s="791" t="str">
        <f>'Financial Plan 1397'!A20</f>
        <v xml:space="preserve">ج: ایجاد و تنظیم آبریزه ساحات جدید </v>
      </c>
      <c r="B20" s="791"/>
      <c r="C20" s="791">
        <f>'Financial Plan 1397'!C20</f>
        <v>0</v>
      </c>
      <c r="D20" s="791">
        <f>'Financial Plan 1397'!H59</f>
        <v>149328</v>
      </c>
      <c r="E20" s="791">
        <f t="shared" si="5"/>
        <v>12444</v>
      </c>
      <c r="F20" s="791">
        <f t="shared" si="6"/>
        <v>12444</v>
      </c>
      <c r="G20" s="791">
        <f t="shared" si="7"/>
        <v>12444</v>
      </c>
      <c r="H20" s="791">
        <f t="shared" si="8"/>
        <v>12444</v>
      </c>
      <c r="I20" s="791">
        <f t="shared" si="9"/>
        <v>12444</v>
      </c>
      <c r="J20" s="791">
        <f t="shared" si="10"/>
        <v>12444</v>
      </c>
      <c r="K20" s="791">
        <f t="shared" si="11"/>
        <v>12444</v>
      </c>
      <c r="L20" s="791">
        <f t="shared" si="12"/>
        <v>12444</v>
      </c>
      <c r="M20" s="791">
        <f t="shared" si="13"/>
        <v>12444</v>
      </c>
      <c r="N20" s="791">
        <f t="shared" si="14"/>
        <v>12444</v>
      </c>
      <c r="O20" s="791">
        <f t="shared" si="15"/>
        <v>12444</v>
      </c>
      <c r="P20" s="791">
        <f t="shared" si="16"/>
        <v>12444</v>
      </c>
      <c r="Q20" s="791">
        <f t="shared" si="17"/>
        <v>0</v>
      </c>
    </row>
    <row r="21" spans="1:18" s="160" customFormat="1" ht="35.25" customHeight="1">
      <c r="A21" s="529" t="str">
        <f>'Financial Plan 1397'!A21</f>
        <v>شماره</v>
      </c>
      <c r="B21" s="529" t="str">
        <f>'Financial Plan 1397'!B21</f>
        <v>فعالیت</v>
      </c>
      <c r="C21" s="529" t="str">
        <f>'Financial Plan 1397'!C21</f>
        <v>واحد</v>
      </c>
      <c r="D21" s="532" t="s">
        <v>288</v>
      </c>
      <c r="E21" s="533" t="s">
        <v>289</v>
      </c>
      <c r="F21" s="533" t="s">
        <v>290</v>
      </c>
      <c r="G21" s="533" t="s">
        <v>291</v>
      </c>
      <c r="H21" s="533" t="s">
        <v>292</v>
      </c>
      <c r="I21" s="533" t="s">
        <v>293</v>
      </c>
      <c r="J21" s="533" t="s">
        <v>294</v>
      </c>
      <c r="K21" s="533" t="s">
        <v>295</v>
      </c>
      <c r="L21" s="533" t="s">
        <v>296</v>
      </c>
      <c r="M21" s="533" t="s">
        <v>297</v>
      </c>
      <c r="N21" s="533" t="s">
        <v>298</v>
      </c>
      <c r="O21" s="533" t="s">
        <v>299</v>
      </c>
      <c r="P21" s="533" t="s">
        <v>300</v>
      </c>
      <c r="Q21" s="533" t="s">
        <v>8</v>
      </c>
    </row>
    <row r="22" spans="1:18" s="151" customFormat="1" ht="27" customHeight="1">
      <c r="A22" s="527">
        <f>'Financial Plan 1397'!A22</f>
        <v>1</v>
      </c>
      <c r="B22" s="527" t="str">
        <f>'Financial Plan 1397'!B22</f>
        <v>مقدار ساحه تحت فعالیت</v>
      </c>
      <c r="C22" s="527" t="str">
        <f>'Financial Plan 1397'!C22</f>
        <v>هکتار</v>
      </c>
      <c r="D22" s="536">
        <f>'Financial Plan 1397'!D22</f>
        <v>180</v>
      </c>
      <c r="E22" s="539"/>
      <c r="F22" s="539"/>
      <c r="G22" s="539">
        <f>D22/100*10</f>
        <v>18</v>
      </c>
      <c r="H22" s="539">
        <f>D22/6</f>
        <v>30</v>
      </c>
      <c r="I22" s="539">
        <f>D22/6</f>
        <v>30</v>
      </c>
      <c r="J22" s="539">
        <f>D22/6</f>
        <v>30</v>
      </c>
      <c r="K22" s="539">
        <f>D22/6</f>
        <v>30</v>
      </c>
      <c r="L22" s="539">
        <f>D22/6</f>
        <v>30</v>
      </c>
      <c r="M22" s="539">
        <f>D22/6</f>
        <v>30</v>
      </c>
      <c r="N22" s="539"/>
      <c r="O22" s="539"/>
      <c r="P22" s="539"/>
      <c r="Q22" s="538"/>
    </row>
    <row r="23" spans="1:18" s="156" customFormat="1" ht="27" customHeight="1">
      <c r="A23" s="527">
        <f>'Financial Plan 1397'!A23</f>
        <v>2</v>
      </c>
      <c r="B23" s="527" t="str">
        <f>'Financial Plan 1397'!B23</f>
        <v>ایجاد تراس ده متره  و سه متره (40 سانتی عمق 70 سانتی عرض)</v>
      </c>
      <c r="C23" s="527" t="str">
        <f>'Financial Plan 1397'!C23</f>
        <v>متر</v>
      </c>
      <c r="D23" s="536">
        <f>'Financial Plan 1397'!H23</f>
        <v>7497000</v>
      </c>
      <c r="E23" s="539"/>
      <c r="F23" s="539"/>
      <c r="G23" s="539"/>
      <c r="H23" s="539">
        <f>D23/100*25</f>
        <v>1874250</v>
      </c>
      <c r="I23" s="539">
        <f>D23/100*15</f>
        <v>1124550</v>
      </c>
      <c r="J23" s="539">
        <f>D23/100*15</f>
        <v>1124550</v>
      </c>
      <c r="K23" s="539">
        <f>D23/100*15</f>
        <v>1124550</v>
      </c>
      <c r="L23" s="539">
        <f>D23/100*15</f>
        <v>1124550</v>
      </c>
      <c r="M23" s="539">
        <f>D23/100*15</f>
        <v>1124550</v>
      </c>
      <c r="N23" s="539"/>
      <c r="O23" s="539"/>
      <c r="P23" s="539"/>
      <c r="Q23" s="540">
        <f>P23+O23+N23+M23+L23+K23+J23+I23+H23+G23+F23+E23-D23</f>
        <v>0</v>
      </c>
    </row>
    <row r="24" spans="1:18" s="156" customFormat="1" ht="27" customHeight="1">
      <c r="A24" s="527">
        <f>'Financial Plan 1397'!A24</f>
        <v>3</v>
      </c>
      <c r="B24" s="527" t="str">
        <f>'Financial Plan 1397'!B24</f>
        <v>چیکدم</v>
      </c>
      <c r="C24" s="527" t="str">
        <f>'Financial Plan 1397'!C24</f>
        <v>متر مکعب</v>
      </c>
      <c r="D24" s="536">
        <f>'Financial Plan 1397'!H24</f>
        <v>288000</v>
      </c>
      <c r="E24" s="539"/>
      <c r="F24" s="539"/>
      <c r="G24" s="539"/>
      <c r="H24" s="539">
        <f t="shared" ref="H24:H26" si="19">D24/100*25</f>
        <v>72000</v>
      </c>
      <c r="I24" s="539">
        <f t="shared" ref="I24:I26" si="20">D24/100*15</f>
        <v>43200</v>
      </c>
      <c r="J24" s="539">
        <f t="shared" ref="J24:J26" si="21">D24/100*15</f>
        <v>43200</v>
      </c>
      <c r="K24" s="539">
        <f t="shared" ref="K24:K26" si="22">D24/100*15</f>
        <v>43200</v>
      </c>
      <c r="L24" s="539">
        <f t="shared" ref="L24:L26" si="23">D24/100*15</f>
        <v>43200</v>
      </c>
      <c r="M24" s="539">
        <f t="shared" ref="M24:M26" si="24">D24/100*15</f>
        <v>43200</v>
      </c>
      <c r="N24" s="539"/>
      <c r="O24" s="539"/>
      <c r="P24" s="539"/>
      <c r="Q24" s="540">
        <f t="shared" ref="Q24:Q30" si="25">P24+O24+N24+M24+L24+K24+J24+I24+H24+G24+F24+E24-D24</f>
        <v>0</v>
      </c>
    </row>
    <row r="25" spans="1:18" s="156" customFormat="1" ht="27" customHeight="1">
      <c r="A25" s="527">
        <f>'Financial Plan 1397'!A25</f>
        <v>4</v>
      </c>
      <c r="B25" s="527" t="str">
        <f>'Financial Plan 1397'!B25</f>
        <v xml:space="preserve">حفر چقرک </v>
      </c>
      <c r="C25" s="527" t="str">
        <f>'Financial Plan 1397'!C25</f>
        <v>چقرک</v>
      </c>
      <c r="D25" s="536">
        <f>'Financial Plan 1397'!H25</f>
        <v>3600000</v>
      </c>
      <c r="E25" s="539"/>
      <c r="F25" s="539"/>
      <c r="G25" s="539"/>
      <c r="H25" s="539">
        <f t="shared" si="19"/>
        <v>900000</v>
      </c>
      <c r="I25" s="539">
        <f t="shared" si="20"/>
        <v>540000</v>
      </c>
      <c r="J25" s="539">
        <f t="shared" si="21"/>
        <v>540000</v>
      </c>
      <c r="K25" s="539">
        <f t="shared" si="22"/>
        <v>540000</v>
      </c>
      <c r="L25" s="539">
        <f t="shared" si="23"/>
        <v>540000</v>
      </c>
      <c r="M25" s="539">
        <f t="shared" si="24"/>
        <v>540000</v>
      </c>
      <c r="N25" s="539"/>
      <c r="O25" s="539"/>
      <c r="P25" s="539"/>
      <c r="Q25" s="540">
        <f t="shared" si="25"/>
        <v>0</v>
      </c>
    </row>
    <row r="26" spans="1:18" s="158" customFormat="1" ht="27" customHeight="1">
      <c r="A26" s="527">
        <f>'Financial Plan 1397'!A26</f>
        <v>5</v>
      </c>
      <c r="B26" s="527" t="str">
        <f>'Financial Plan 1397'!B26</f>
        <v>حفر حوض های جذبی (3*2*2) متر</v>
      </c>
      <c r="C26" s="527" t="str">
        <f>'Financial Plan 1397'!C26</f>
        <v>حوض</v>
      </c>
      <c r="D26" s="536">
        <f>'Financial Plan 1397'!H26</f>
        <v>86400</v>
      </c>
      <c r="E26" s="539"/>
      <c r="F26" s="539"/>
      <c r="G26" s="539"/>
      <c r="H26" s="539">
        <f t="shared" si="19"/>
        <v>21600</v>
      </c>
      <c r="I26" s="539">
        <f t="shared" si="20"/>
        <v>12960</v>
      </c>
      <c r="J26" s="539">
        <f t="shared" si="21"/>
        <v>12960</v>
      </c>
      <c r="K26" s="539">
        <f t="shared" si="22"/>
        <v>12960</v>
      </c>
      <c r="L26" s="539">
        <f t="shared" si="23"/>
        <v>12960</v>
      </c>
      <c r="M26" s="539">
        <f t="shared" si="24"/>
        <v>12960</v>
      </c>
      <c r="N26" s="539"/>
      <c r="O26" s="539"/>
      <c r="P26" s="539"/>
      <c r="Q26" s="540">
        <f t="shared" si="25"/>
        <v>0</v>
      </c>
    </row>
    <row r="27" spans="1:18" s="156" customFormat="1" ht="27" customHeight="1">
      <c r="A27" s="527">
        <f>'Financial Plan 1397'!A27</f>
        <v>6</v>
      </c>
      <c r="B27" s="527" t="str">
        <f>'Financial Plan 1397'!B27</f>
        <v>غرس نهال های مختلف النوع در چقرک های حفر شده</v>
      </c>
      <c r="C27" s="527" t="str">
        <f>'Financial Plan 1397'!C27</f>
        <v>اصله</v>
      </c>
      <c r="D27" s="536">
        <f>'Financial Plan 1397'!H27</f>
        <v>576000</v>
      </c>
      <c r="E27" s="539"/>
      <c r="F27" s="539"/>
      <c r="G27" s="539"/>
      <c r="H27" s="539"/>
      <c r="I27" s="539"/>
      <c r="J27" s="539"/>
      <c r="K27" s="539"/>
      <c r="L27" s="539"/>
      <c r="M27" s="539"/>
      <c r="N27" s="539"/>
      <c r="O27" s="539">
        <f>D27</f>
        <v>576000</v>
      </c>
      <c r="P27" s="539"/>
      <c r="Q27" s="540">
        <f t="shared" si="25"/>
        <v>0</v>
      </c>
      <c r="R27" s="158"/>
    </row>
    <row r="28" spans="1:18" s="158" customFormat="1" ht="27" customHeight="1">
      <c r="A28" s="527">
        <f>'Financial Plan 1397'!A28</f>
        <v>7</v>
      </c>
      <c r="B28" s="527" t="str">
        <f>'Financial Plan 1397'!B28</f>
        <v xml:space="preserve">بذر علوفه در ساحه </v>
      </c>
      <c r="C28" s="527" t="str">
        <f>'Financial Plan 1397'!C28</f>
        <v>هکتار</v>
      </c>
      <c r="D28" s="536">
        <f>'Financial Plan 1397'!H28</f>
        <v>21600</v>
      </c>
      <c r="E28" s="539"/>
      <c r="F28" s="539"/>
      <c r="G28" s="539"/>
      <c r="H28" s="539"/>
      <c r="I28" s="539"/>
      <c r="J28" s="539"/>
      <c r="K28" s="539"/>
      <c r="L28" s="539"/>
      <c r="M28" s="539"/>
      <c r="N28" s="539"/>
      <c r="O28" s="539">
        <f t="shared" ref="O28:O30" si="26">D28</f>
        <v>21600</v>
      </c>
      <c r="P28" s="539"/>
      <c r="Q28" s="540">
        <f t="shared" si="25"/>
        <v>0</v>
      </c>
    </row>
    <row r="29" spans="1:18" s="151" customFormat="1" ht="27" customHeight="1">
      <c r="A29" s="527">
        <f>'Financial Plan 1397'!A29</f>
        <v>8</v>
      </c>
      <c r="B29" s="527" t="str">
        <f>'Financial Plan 1397'!B29</f>
        <v>بذر مستقیم تخم درختان در ساحه چقرک های حفر شده</v>
      </c>
      <c r="C29" s="527" t="str">
        <f>'Financial Plan 1397'!C29</f>
        <v>حلقه</v>
      </c>
      <c r="D29" s="536">
        <f>'Financial Plan 1397'!H29</f>
        <v>144000</v>
      </c>
      <c r="E29" s="539"/>
      <c r="F29" s="539"/>
      <c r="G29" s="539"/>
      <c r="H29" s="539"/>
      <c r="I29" s="539"/>
      <c r="J29" s="539"/>
      <c r="K29" s="539"/>
      <c r="L29" s="539"/>
      <c r="M29" s="539"/>
      <c r="N29" s="539"/>
      <c r="O29" s="539">
        <f t="shared" si="26"/>
        <v>144000</v>
      </c>
      <c r="P29" s="539"/>
      <c r="Q29" s="540">
        <f t="shared" si="25"/>
        <v>0</v>
      </c>
    </row>
    <row r="30" spans="1:18" s="151" customFormat="1" ht="27" customHeight="1">
      <c r="A30" s="527">
        <f>'Financial Plan 1397'!A30</f>
        <v>9</v>
      </c>
      <c r="B30" s="527" t="str">
        <f>'Financial Plan 1397'!B30</f>
        <v>آبیاری نهال های غرس شده خزانی دو مرتبه بعد از غرس</v>
      </c>
      <c r="C30" s="527" t="str">
        <f>'Financial Plan 1397'!C30</f>
        <v>اصله</v>
      </c>
      <c r="D30" s="536">
        <f>'Financial Plan 1397'!H30</f>
        <v>115200</v>
      </c>
      <c r="E30" s="539"/>
      <c r="F30" s="539"/>
      <c r="G30" s="539"/>
      <c r="H30" s="539"/>
      <c r="I30" s="539"/>
      <c r="J30" s="539"/>
      <c r="K30" s="539"/>
      <c r="L30" s="539"/>
      <c r="M30" s="539"/>
      <c r="N30" s="539"/>
      <c r="O30" s="539">
        <f t="shared" si="26"/>
        <v>115200</v>
      </c>
      <c r="P30" s="539"/>
      <c r="Q30" s="540">
        <f t="shared" si="25"/>
        <v>0</v>
      </c>
    </row>
    <row r="31" spans="1:18" s="160" customFormat="1" ht="33" customHeight="1">
      <c r="A31" s="792" t="str">
        <f>'Financial Plan 1397'!A31</f>
        <v>مجموع مصارف ایجاد و تنظیم آبریزه ساحات جدید</v>
      </c>
      <c r="B31" s="792"/>
      <c r="C31" s="528"/>
      <c r="D31" s="537">
        <f t="shared" ref="D31:O31" si="27">SUM(D23:D30)</f>
        <v>12328200</v>
      </c>
      <c r="E31" s="537">
        <f t="shared" si="27"/>
        <v>0</v>
      </c>
      <c r="F31" s="537">
        <f t="shared" si="27"/>
        <v>0</v>
      </c>
      <c r="G31" s="537">
        <f t="shared" si="27"/>
        <v>0</v>
      </c>
      <c r="H31" s="537">
        <f t="shared" si="27"/>
        <v>2867850</v>
      </c>
      <c r="I31" s="537">
        <f t="shared" si="27"/>
        <v>1720710</v>
      </c>
      <c r="J31" s="537">
        <f t="shared" si="27"/>
        <v>1720710</v>
      </c>
      <c r="K31" s="537">
        <f t="shared" si="27"/>
        <v>1720710</v>
      </c>
      <c r="L31" s="537">
        <f t="shared" si="27"/>
        <v>1720710</v>
      </c>
      <c r="M31" s="537">
        <f t="shared" si="27"/>
        <v>1720710</v>
      </c>
      <c r="N31" s="537">
        <f t="shared" si="27"/>
        <v>0</v>
      </c>
      <c r="O31" s="537">
        <f t="shared" si="27"/>
        <v>856800</v>
      </c>
      <c r="P31" s="537"/>
      <c r="Q31" s="537">
        <f t="shared" ref="Q31:Q32" si="28">P31+O31+N31+M31+L31+K31+J31+I31+H31+G31+F31+E31-D31</f>
        <v>0</v>
      </c>
    </row>
    <row r="32" spans="1:18" s="160" customFormat="1" ht="33.75" customHeight="1">
      <c r="A32" s="791" t="str">
        <f>'Financial Plan 1397'!A32</f>
        <v>د: بخش حفظ و مراقبت ساحات سال های قبل</v>
      </c>
      <c r="B32" s="791"/>
      <c r="C32" s="791">
        <f>'Financial Plan 1397'!C32</f>
        <v>0</v>
      </c>
      <c r="D32" s="791">
        <f>'Financial Plan 1397'!H23</f>
        <v>7497000</v>
      </c>
      <c r="E32" s="791"/>
      <c r="F32" s="791"/>
      <c r="G32" s="791">
        <f>D32/7</f>
        <v>1071000</v>
      </c>
      <c r="H32" s="791">
        <f>D32/7</f>
        <v>1071000</v>
      </c>
      <c r="I32" s="791">
        <f>D32/7</f>
        <v>1071000</v>
      </c>
      <c r="J32" s="791">
        <f>D32/7</f>
        <v>1071000</v>
      </c>
      <c r="K32" s="791">
        <f>D32/7</f>
        <v>1071000</v>
      </c>
      <c r="L32" s="791">
        <f>D32/7</f>
        <v>1071000</v>
      </c>
      <c r="M32" s="791">
        <f>D32/7</f>
        <v>1071000</v>
      </c>
      <c r="N32" s="791"/>
      <c r="O32" s="791"/>
      <c r="P32" s="791"/>
      <c r="Q32" s="791">
        <f t="shared" si="28"/>
        <v>0</v>
      </c>
    </row>
    <row r="33" spans="1:17" s="160" customFormat="1" ht="41.25" customHeight="1">
      <c r="A33" s="529" t="str">
        <f>'Financial Plan 1397'!A33</f>
        <v>شماره</v>
      </c>
      <c r="B33" s="529" t="str">
        <f>'Financial Plan 1397'!B33</f>
        <v>فعالیت</v>
      </c>
      <c r="C33" s="529" t="str">
        <f>'Financial Plan 1397'!C33</f>
        <v>واحد</v>
      </c>
      <c r="D33" s="532" t="s">
        <v>288</v>
      </c>
      <c r="E33" s="533" t="s">
        <v>289</v>
      </c>
      <c r="F33" s="533" t="s">
        <v>290</v>
      </c>
      <c r="G33" s="533" t="s">
        <v>291</v>
      </c>
      <c r="H33" s="533" t="s">
        <v>292</v>
      </c>
      <c r="I33" s="533" t="s">
        <v>293</v>
      </c>
      <c r="J33" s="533" t="s">
        <v>294</v>
      </c>
      <c r="K33" s="533" t="s">
        <v>295</v>
      </c>
      <c r="L33" s="533" t="s">
        <v>296</v>
      </c>
      <c r="M33" s="533" t="s">
        <v>297</v>
      </c>
      <c r="N33" s="533" t="s">
        <v>298</v>
      </c>
      <c r="O33" s="533" t="s">
        <v>299</v>
      </c>
      <c r="P33" s="533" t="s">
        <v>300</v>
      </c>
      <c r="Q33" s="533" t="s">
        <v>8</v>
      </c>
    </row>
    <row r="34" spans="1:17" s="161" customFormat="1" ht="38.25" customHeight="1">
      <c r="A34" s="799" t="str">
        <f>'Financial Plan 1397'!A34</f>
        <v>تعداد نهال های غرس شده و نهال بذر مستقیم سال های 1395 الی 1397</v>
      </c>
      <c r="B34" s="800"/>
      <c r="C34" s="527" t="str">
        <f>'Financial Plan 1397'!C34</f>
        <v>اصله</v>
      </c>
      <c r="D34" s="536">
        <f>'Financial Plan 1397'!D34</f>
        <v>765000</v>
      </c>
      <c r="E34" s="539"/>
      <c r="F34" s="539"/>
      <c r="G34" s="539"/>
      <c r="H34" s="539"/>
      <c r="I34" s="539"/>
      <c r="J34" s="539"/>
      <c r="K34" s="539"/>
      <c r="L34" s="539"/>
      <c r="M34" s="539"/>
      <c r="N34" s="539"/>
      <c r="O34" s="539"/>
      <c r="P34" s="539"/>
      <c r="Q34" s="540"/>
    </row>
    <row r="35" spans="1:17" s="161" customFormat="1" ht="24.75" customHeight="1">
      <c r="A35" s="531">
        <f>'Financial Plan 1397'!A35</f>
        <v>1</v>
      </c>
      <c r="B35" s="527" t="str">
        <f>'Financial Plan 1397'!B35</f>
        <v xml:space="preserve">کارگر حفظ و مراقبت شبکه آبیاری، ساحه سبز و تاسیسات پروژه </v>
      </c>
      <c r="C35" s="527" t="str">
        <f>'Financial Plan 1397'!C35</f>
        <v>روز کاری</v>
      </c>
      <c r="D35" s="536">
        <f>'Financial Plan 1397'!H35</f>
        <v>1372800</v>
      </c>
      <c r="E35" s="539"/>
      <c r="F35" s="539"/>
      <c r="G35" s="539"/>
      <c r="H35" s="539">
        <f>D35/12*4</f>
        <v>457600</v>
      </c>
      <c r="I35" s="539">
        <f>D35/12</f>
        <v>114400</v>
      </c>
      <c r="J35" s="539">
        <f>D35/12</f>
        <v>114400</v>
      </c>
      <c r="K35" s="539">
        <f>D35/12</f>
        <v>114400</v>
      </c>
      <c r="L35" s="539">
        <f>D35/12</f>
        <v>114400</v>
      </c>
      <c r="M35" s="539">
        <f>D35/12</f>
        <v>114400</v>
      </c>
      <c r="N35" s="539">
        <f>D35/12</f>
        <v>114400</v>
      </c>
      <c r="O35" s="539">
        <f>D35/12</f>
        <v>114400</v>
      </c>
      <c r="P35" s="539">
        <f>D35/12</f>
        <v>114400</v>
      </c>
      <c r="Q35" s="540">
        <f t="shared" ref="Q35:Q42" si="29">P35+O35+N35+M35+L35+K35+J35+I35+H35+G35+F35+E35-D35</f>
        <v>0</v>
      </c>
    </row>
    <row r="36" spans="1:17" s="161" customFormat="1" ht="38.25" customHeight="1">
      <c r="A36" s="531">
        <f>'Financial Plan 1397'!A36</f>
        <v>2</v>
      </c>
      <c r="B36" s="527" t="str">
        <f>'Financial Plan 1397'!B36</f>
        <v>آبیاری نهال های غرس شده و نهال های بذر مستقیم سال های 1395 الی 1397</v>
      </c>
      <c r="C36" s="527" t="str">
        <f>'Financial Plan 1397'!C36</f>
        <v>مرتبه</v>
      </c>
      <c r="D36" s="536">
        <f>'Financial Plan 1397'!H36</f>
        <v>18120000</v>
      </c>
      <c r="E36" s="539"/>
      <c r="F36" s="539"/>
      <c r="G36" s="539"/>
      <c r="H36" s="539"/>
      <c r="I36" s="539">
        <f>D36/7</f>
        <v>2588571.4285714286</v>
      </c>
      <c r="J36" s="539">
        <f>D36/7</f>
        <v>2588571.4285714286</v>
      </c>
      <c r="K36" s="539">
        <f>D36/7</f>
        <v>2588571.4285714286</v>
      </c>
      <c r="L36" s="539">
        <f>D36/7</f>
        <v>2588571.4285714286</v>
      </c>
      <c r="M36" s="539">
        <f>D36/7</f>
        <v>2588571.4285714286</v>
      </c>
      <c r="N36" s="539">
        <f>D36/7</f>
        <v>2588571.4285714286</v>
      </c>
      <c r="O36" s="539">
        <f>D36/7</f>
        <v>2588571.4285714286</v>
      </c>
      <c r="P36" s="539"/>
      <c r="Q36" s="540">
        <f t="shared" si="29"/>
        <v>0</v>
      </c>
    </row>
    <row r="37" spans="1:17" s="161" customFormat="1" ht="25.5" customHeight="1">
      <c r="A37" s="531">
        <f>'Financial Plan 1397'!A37</f>
        <v>3</v>
      </c>
      <c r="B37" s="527" t="str">
        <f>'Financial Plan 1397'!B37</f>
        <v xml:space="preserve">آبیاری نهال ها توسط تانکر های وزارت زراعت </v>
      </c>
      <c r="C37" s="527" t="str">
        <f>'Financial Plan 1397'!C37</f>
        <v>مرتبه</v>
      </c>
      <c r="D37" s="536">
        <f>'Financial Plan 1397'!H37</f>
        <v>857142.85714285716</v>
      </c>
      <c r="E37" s="539"/>
      <c r="F37" s="539"/>
      <c r="G37" s="539"/>
      <c r="H37" s="539"/>
      <c r="I37" s="539">
        <f>D37/7</f>
        <v>122448.97959183673</v>
      </c>
      <c r="J37" s="539">
        <f>D37/7</f>
        <v>122448.97959183673</v>
      </c>
      <c r="K37" s="539">
        <f>D37/7</f>
        <v>122448.97959183673</v>
      </c>
      <c r="L37" s="539">
        <f>D37/7</f>
        <v>122448.97959183673</v>
      </c>
      <c r="M37" s="539">
        <f>D37/7</f>
        <v>122448.97959183673</v>
      </c>
      <c r="N37" s="539">
        <f>D37/7</f>
        <v>122448.97959183673</v>
      </c>
      <c r="O37" s="539">
        <f>D37/7</f>
        <v>122448.97959183673</v>
      </c>
      <c r="P37" s="539"/>
      <c r="Q37" s="540">
        <f t="shared" si="29"/>
        <v>0</v>
      </c>
    </row>
    <row r="38" spans="1:17" s="161" customFormat="1" ht="25.5" customHeight="1">
      <c r="A38" s="531">
        <f>'Financial Plan 1397'!A38</f>
        <v>4</v>
      </c>
      <c r="B38" s="527" t="str">
        <f>'Financial Plan 1397'!B38</f>
        <v>چیکدم</v>
      </c>
      <c r="C38" s="527" t="str">
        <f>'Financial Plan 1397'!C38</f>
        <v>مترمکعب</v>
      </c>
      <c r="D38" s="536">
        <f>'Financial Plan 1397'!H38</f>
        <v>40000</v>
      </c>
      <c r="E38" s="539"/>
      <c r="F38" s="539"/>
      <c r="G38" s="539"/>
      <c r="H38" s="539"/>
      <c r="I38" s="539">
        <f>D38/2</f>
        <v>20000</v>
      </c>
      <c r="J38" s="539">
        <f>D38/2</f>
        <v>20000</v>
      </c>
      <c r="K38" s="539"/>
      <c r="L38" s="539"/>
      <c r="M38" s="539"/>
      <c r="N38" s="539"/>
      <c r="O38" s="539"/>
      <c r="P38" s="539"/>
      <c r="Q38" s="540">
        <f t="shared" si="29"/>
        <v>0</v>
      </c>
    </row>
    <row r="39" spans="1:17" s="162" customFormat="1" ht="25.5" customHeight="1">
      <c r="A39" s="531">
        <f>'Financial Plan 1397'!A39</f>
        <v>5</v>
      </c>
      <c r="B39" s="527" t="str">
        <f>'Financial Plan 1397'!B39</f>
        <v>ملچ اطراف نهال ها</v>
      </c>
      <c r="C39" s="527" t="str">
        <f>'Financial Plan 1397'!C39</f>
        <v>اصله</v>
      </c>
      <c r="D39" s="536">
        <f>'Financial Plan 1397'!H39</f>
        <v>565000</v>
      </c>
      <c r="E39" s="539"/>
      <c r="F39" s="539"/>
      <c r="G39" s="539"/>
      <c r="H39" s="539"/>
      <c r="I39" s="539"/>
      <c r="J39" s="539">
        <f>D39/2</f>
        <v>282500</v>
      </c>
      <c r="K39" s="539">
        <f>D39/2</f>
        <v>282500</v>
      </c>
      <c r="L39" s="539"/>
      <c r="M39" s="539"/>
      <c r="N39" s="539"/>
      <c r="O39" s="539"/>
      <c r="P39" s="539"/>
      <c r="Q39" s="540">
        <f t="shared" si="29"/>
        <v>0</v>
      </c>
    </row>
    <row r="40" spans="1:17" s="168" customFormat="1" ht="25.5" customHeight="1">
      <c r="A40" s="531">
        <f>'Financial Plan 1397'!A40</f>
        <v>6</v>
      </c>
      <c r="B40" s="527" t="str">
        <f>'Financial Plan 1397'!B40</f>
        <v>ایجاد قوریه موقت</v>
      </c>
      <c r="C40" s="527" t="str">
        <f>'Financial Plan 1397'!C40</f>
        <v>جریب</v>
      </c>
      <c r="D40" s="536">
        <f>'Financial Plan 1397'!H40</f>
        <v>1161600</v>
      </c>
      <c r="E40" s="539"/>
      <c r="F40" s="539"/>
      <c r="G40" s="539"/>
      <c r="H40" s="539"/>
      <c r="I40" s="539">
        <f>D40/8*2</f>
        <v>290400</v>
      </c>
      <c r="J40" s="539">
        <f>D40/8</f>
        <v>145200</v>
      </c>
      <c r="K40" s="539">
        <f>D40/8</f>
        <v>145200</v>
      </c>
      <c r="L40" s="539">
        <f>D40/8</f>
        <v>145200</v>
      </c>
      <c r="M40" s="539">
        <f>D40/8</f>
        <v>145200</v>
      </c>
      <c r="N40" s="539">
        <f>D40/8</f>
        <v>145200</v>
      </c>
      <c r="O40" s="539">
        <f>D40/8</f>
        <v>145200</v>
      </c>
      <c r="P40" s="539"/>
      <c r="Q40" s="540">
        <f t="shared" si="29"/>
        <v>0</v>
      </c>
    </row>
    <row r="41" spans="1:17" s="151" customFormat="1" ht="33.75" customHeight="1">
      <c r="A41" s="531">
        <f>'Financial Plan 1397'!A41</f>
        <v>7</v>
      </c>
      <c r="B41" s="527" t="str">
        <f>'Financial Plan 1397'!B41</f>
        <v>ناغه گیری نهال های خشک شده توسط نهال تولید شده در خریطه های پلاستکی در ساحه آبریزه</v>
      </c>
      <c r="C41" s="527" t="str">
        <f>'Financial Plan 1397'!C41</f>
        <v>اصله</v>
      </c>
      <c r="D41" s="536">
        <f>'Financial Plan 1397'!H41</f>
        <v>302000</v>
      </c>
      <c r="E41" s="539"/>
      <c r="F41" s="539"/>
      <c r="G41" s="539"/>
      <c r="H41" s="539"/>
      <c r="I41" s="539"/>
      <c r="J41" s="539"/>
      <c r="K41" s="539"/>
      <c r="L41" s="539"/>
      <c r="M41" s="539"/>
      <c r="N41" s="539"/>
      <c r="O41" s="539">
        <f>D41</f>
        <v>302000</v>
      </c>
      <c r="P41" s="539"/>
      <c r="Q41" s="540">
        <f t="shared" si="29"/>
        <v>0</v>
      </c>
    </row>
    <row r="42" spans="1:17" s="154" customFormat="1" ht="26.25" customHeight="1">
      <c r="A42" s="531">
        <f>'Financial Plan 1397'!A42</f>
        <v>8</v>
      </c>
      <c r="B42" s="527" t="str">
        <f>'Financial Plan 1397'!B42</f>
        <v>آبیاری نهال ناغه گیریه شده در خزان سال یک مرتبه</v>
      </c>
      <c r="C42" s="527" t="str">
        <f>'Financial Plan 1397'!C42</f>
        <v>اصله</v>
      </c>
      <c r="D42" s="536">
        <f>'Financial Plan 1397'!H42</f>
        <v>60400</v>
      </c>
      <c r="E42" s="539"/>
      <c r="F42" s="539"/>
      <c r="G42" s="539"/>
      <c r="H42" s="539"/>
      <c r="I42" s="539"/>
      <c r="J42" s="539"/>
      <c r="K42" s="539"/>
      <c r="L42" s="539"/>
      <c r="M42" s="539"/>
      <c r="N42" s="539"/>
      <c r="O42" s="539">
        <f>D42</f>
        <v>60400</v>
      </c>
      <c r="P42" s="539"/>
      <c r="Q42" s="540">
        <f t="shared" si="29"/>
        <v>0</v>
      </c>
    </row>
    <row r="43" spans="1:17" s="160" customFormat="1" ht="33" customHeight="1">
      <c r="A43" s="792" t="str">
        <f>'Financial Plan 1397'!A43</f>
        <v>مصارف بخش حفظ و مراقبت ساحات سال های قبل</v>
      </c>
      <c r="B43" s="792"/>
      <c r="C43" s="528"/>
      <c r="D43" s="541">
        <f>SUM(D35:D42)</f>
        <v>22478942.857142858</v>
      </c>
      <c r="E43" s="541">
        <f t="shared" ref="E43:Q43" si="30">SUM(E34:E42)</f>
        <v>0</v>
      </c>
      <c r="F43" s="541">
        <f t="shared" si="30"/>
        <v>0</v>
      </c>
      <c r="G43" s="541">
        <f t="shared" si="30"/>
        <v>0</v>
      </c>
      <c r="H43" s="541">
        <f>SUM(H35:H42)</f>
        <v>457600</v>
      </c>
      <c r="I43" s="541">
        <f t="shared" ref="I43:P43" si="31">SUM(I35:I42)</f>
        <v>3135820.4081632653</v>
      </c>
      <c r="J43" s="541">
        <f t="shared" si="31"/>
        <v>3273120.4081632653</v>
      </c>
      <c r="K43" s="541">
        <f t="shared" si="31"/>
        <v>3253120.4081632653</v>
      </c>
      <c r="L43" s="541">
        <f t="shared" si="31"/>
        <v>2970620.4081632653</v>
      </c>
      <c r="M43" s="541">
        <f t="shared" si="31"/>
        <v>2970620.4081632653</v>
      </c>
      <c r="N43" s="541">
        <f t="shared" si="31"/>
        <v>2970620.4081632653</v>
      </c>
      <c r="O43" s="541">
        <f t="shared" si="31"/>
        <v>3333020.4081632653</v>
      </c>
      <c r="P43" s="541">
        <f t="shared" si="31"/>
        <v>114400</v>
      </c>
      <c r="Q43" s="541">
        <f t="shared" si="30"/>
        <v>0</v>
      </c>
    </row>
    <row r="44" spans="1:17" s="160" customFormat="1" ht="33.75" customHeight="1">
      <c r="A44" s="791" t="str">
        <f>'Financial Plan 1397'!A44</f>
        <v>ه: بخش منابع بشری</v>
      </c>
      <c r="B44" s="791"/>
      <c r="C44" s="791">
        <f>'Financial Plan 1397'!C44</f>
        <v>0</v>
      </c>
      <c r="D44" s="791">
        <f>'Financial Plan 1397'!H36</f>
        <v>18120000</v>
      </c>
      <c r="E44" s="791"/>
      <c r="F44" s="791"/>
      <c r="G44" s="791"/>
      <c r="H44" s="791"/>
      <c r="I44" s="791">
        <f>D44/7</f>
        <v>2588571.4285714286</v>
      </c>
      <c r="J44" s="791">
        <f>D44/7</f>
        <v>2588571.4285714286</v>
      </c>
      <c r="K44" s="791">
        <f>D44/7</f>
        <v>2588571.4285714286</v>
      </c>
      <c r="L44" s="791">
        <f>D44/7</f>
        <v>2588571.4285714286</v>
      </c>
      <c r="M44" s="791">
        <f>D44/7</f>
        <v>2588571.4285714286</v>
      </c>
      <c r="N44" s="791">
        <f>D44/7</f>
        <v>2588571.4285714286</v>
      </c>
      <c r="O44" s="791">
        <f>D44/7</f>
        <v>2588571.4285714286</v>
      </c>
      <c r="P44" s="791"/>
      <c r="Q44" s="791">
        <f t="shared" ref="Q44" si="32">P44+O44+N44+M44+L44+K44+J44+I44+H44+G44+F44+E44-D44</f>
        <v>0</v>
      </c>
    </row>
    <row r="45" spans="1:17" s="160" customFormat="1" ht="35.25" customHeight="1">
      <c r="A45" s="529" t="str">
        <f>'Financial Plan 1397'!A45</f>
        <v>شماره</v>
      </c>
      <c r="B45" s="529" t="str">
        <f>'Financial Plan 1397'!B45</f>
        <v>فعالیت</v>
      </c>
      <c r="C45" s="529" t="str">
        <f>'Financial Plan 1397'!C45</f>
        <v>واحد</v>
      </c>
      <c r="D45" s="532" t="s">
        <v>288</v>
      </c>
      <c r="E45" s="533" t="s">
        <v>289</v>
      </c>
      <c r="F45" s="533" t="s">
        <v>290</v>
      </c>
      <c r="G45" s="533" t="s">
        <v>291</v>
      </c>
      <c r="H45" s="533" t="s">
        <v>292</v>
      </c>
      <c r="I45" s="533" t="s">
        <v>293</v>
      </c>
      <c r="J45" s="533" t="s">
        <v>294</v>
      </c>
      <c r="K45" s="533" t="s">
        <v>295</v>
      </c>
      <c r="L45" s="533" t="s">
        <v>296</v>
      </c>
      <c r="M45" s="533" t="s">
        <v>297</v>
      </c>
      <c r="N45" s="533" t="s">
        <v>298</v>
      </c>
      <c r="O45" s="533" t="s">
        <v>299</v>
      </c>
      <c r="P45" s="533" t="s">
        <v>300</v>
      </c>
      <c r="Q45" s="533" t="s">
        <v>8</v>
      </c>
    </row>
    <row r="46" spans="1:17" s="154" customFormat="1" ht="25.5" customHeight="1">
      <c r="A46" s="531">
        <f>'Financial Plan 1397'!A46</f>
        <v>1</v>
      </c>
      <c r="B46" s="527" t="str">
        <f>'Financial Plan 1397'!B46</f>
        <v>هماهنگ کننده پروزه</v>
      </c>
      <c r="C46" s="527" t="str">
        <f>'Financial Plan 1397'!C46</f>
        <v>ماه</v>
      </c>
      <c r="D46" s="536">
        <f>'Financial Plan 1397'!H46</f>
        <v>1706664</v>
      </c>
      <c r="E46" s="157"/>
      <c r="F46" s="157"/>
      <c r="G46" s="157"/>
      <c r="H46" s="157">
        <f>D46/12*4</f>
        <v>568888</v>
      </c>
      <c r="I46" s="157">
        <f>D46/12</f>
        <v>142222</v>
      </c>
      <c r="J46" s="157">
        <f>D46/12</f>
        <v>142222</v>
      </c>
      <c r="K46" s="157">
        <f>D46/12</f>
        <v>142222</v>
      </c>
      <c r="L46" s="157">
        <f>D46/12</f>
        <v>142222</v>
      </c>
      <c r="M46" s="157">
        <f>D46/12</f>
        <v>142222</v>
      </c>
      <c r="N46" s="157">
        <f>D46/12</f>
        <v>142222</v>
      </c>
      <c r="O46" s="157">
        <f>D46/12</f>
        <v>142222</v>
      </c>
      <c r="P46" s="157">
        <f>D46/12</f>
        <v>142222</v>
      </c>
      <c r="Q46" s="167">
        <f>P46+O46+N46+M46+L46+K46+J46+I46+H46+G46+F46+E46-D46</f>
        <v>0</v>
      </c>
    </row>
    <row r="47" spans="1:17" s="154" customFormat="1" ht="25.5" customHeight="1">
      <c r="A47" s="531">
        <f>'Financial Plan 1397'!A47</f>
        <v>2</v>
      </c>
      <c r="B47" s="527" t="str">
        <f>'Financial Plan 1397'!B47</f>
        <v>آمر نظارت و ارزیابی</v>
      </c>
      <c r="C47" s="527" t="str">
        <f>'Financial Plan 1397'!C47</f>
        <v>ماه</v>
      </c>
      <c r="D47" s="536">
        <f>'Financial Plan 1397'!H47</f>
        <v>864000</v>
      </c>
      <c r="E47" s="157"/>
      <c r="F47" s="157"/>
      <c r="G47" s="157"/>
      <c r="H47" s="157">
        <f t="shared" ref="H47:H59" si="33">D47/12*4</f>
        <v>288000</v>
      </c>
      <c r="I47" s="157">
        <f t="shared" ref="I47:I59" si="34">D47/12</f>
        <v>72000</v>
      </c>
      <c r="J47" s="157">
        <f t="shared" ref="J47:J59" si="35">D47/12</f>
        <v>72000</v>
      </c>
      <c r="K47" s="157">
        <f t="shared" ref="K47:K59" si="36">D47/12</f>
        <v>72000</v>
      </c>
      <c r="L47" s="157">
        <f t="shared" ref="L47:L59" si="37">D47/12</f>
        <v>72000</v>
      </c>
      <c r="M47" s="157">
        <f t="shared" ref="M47:M59" si="38">D47/12</f>
        <v>72000</v>
      </c>
      <c r="N47" s="157">
        <f t="shared" ref="N47:N59" si="39">D47/12</f>
        <v>72000</v>
      </c>
      <c r="O47" s="157">
        <f t="shared" ref="O47:O59" si="40">D47/12</f>
        <v>72000</v>
      </c>
      <c r="P47" s="157">
        <f t="shared" ref="P47:P59" si="41">D47/12</f>
        <v>72000</v>
      </c>
      <c r="Q47" s="167">
        <f>P47+O47+N47+M47+L47+K47+J47+I47+H47+G47+F47+E47-D47</f>
        <v>0</v>
      </c>
    </row>
    <row r="48" spans="1:17" s="155" customFormat="1" ht="25.5" customHeight="1">
      <c r="A48" s="531">
        <f>'Financial Plan 1397'!A48</f>
        <v>3</v>
      </c>
      <c r="B48" s="527" t="str">
        <f>'Financial Plan 1397'!B48</f>
        <v>متخصص دیزاین پروگرام تنظیم منابع طبیعی</v>
      </c>
      <c r="C48" s="527" t="str">
        <f>'Financial Plan 1397'!C48</f>
        <v>ماه</v>
      </c>
      <c r="D48" s="536">
        <f>'Financial Plan 1397'!H48</f>
        <v>1083996</v>
      </c>
      <c r="E48" s="157"/>
      <c r="F48" s="157"/>
      <c r="G48" s="157"/>
      <c r="H48" s="157">
        <f t="shared" si="33"/>
        <v>361332</v>
      </c>
      <c r="I48" s="157">
        <f t="shared" si="34"/>
        <v>90333</v>
      </c>
      <c r="J48" s="157">
        <f t="shared" si="35"/>
        <v>90333</v>
      </c>
      <c r="K48" s="157">
        <f t="shared" si="36"/>
        <v>90333</v>
      </c>
      <c r="L48" s="157">
        <f t="shared" si="37"/>
        <v>90333</v>
      </c>
      <c r="M48" s="157">
        <f t="shared" si="38"/>
        <v>90333</v>
      </c>
      <c r="N48" s="157">
        <f t="shared" si="39"/>
        <v>90333</v>
      </c>
      <c r="O48" s="157">
        <f t="shared" si="40"/>
        <v>90333</v>
      </c>
      <c r="P48" s="157">
        <f t="shared" si="41"/>
        <v>90333</v>
      </c>
      <c r="Q48" s="167">
        <f t="shared" ref="Q48:Q59" si="42">P48+O48+N48+M48+L48+K48+J48+I48+H48+G48+F48+E48-D48</f>
        <v>0</v>
      </c>
    </row>
    <row r="49" spans="1:17" s="155" customFormat="1" ht="25.5" customHeight="1">
      <c r="A49" s="531">
        <f>'Financial Plan 1397'!A49</f>
        <v>4</v>
      </c>
      <c r="B49" s="527" t="str">
        <f>'Financial Plan 1397'!B49</f>
        <v>اسیستانت مالی و اداری</v>
      </c>
      <c r="C49" s="527" t="str">
        <f>'Financial Plan 1397'!C49</f>
        <v>ماه</v>
      </c>
      <c r="D49" s="536">
        <f>'Financial Plan 1397'!H49</f>
        <v>360000</v>
      </c>
      <c r="E49" s="157"/>
      <c r="F49" s="157"/>
      <c r="G49" s="157"/>
      <c r="H49" s="157">
        <f t="shared" si="33"/>
        <v>120000</v>
      </c>
      <c r="I49" s="157">
        <f t="shared" si="34"/>
        <v>30000</v>
      </c>
      <c r="J49" s="157">
        <f t="shared" si="35"/>
        <v>30000</v>
      </c>
      <c r="K49" s="157">
        <f t="shared" si="36"/>
        <v>30000</v>
      </c>
      <c r="L49" s="157">
        <f t="shared" si="37"/>
        <v>30000</v>
      </c>
      <c r="M49" s="157">
        <f t="shared" si="38"/>
        <v>30000</v>
      </c>
      <c r="N49" s="157">
        <f t="shared" si="39"/>
        <v>30000</v>
      </c>
      <c r="O49" s="157">
        <f t="shared" si="40"/>
        <v>30000</v>
      </c>
      <c r="P49" s="157">
        <f t="shared" si="41"/>
        <v>30000</v>
      </c>
      <c r="Q49" s="167">
        <f t="shared" si="42"/>
        <v>0</v>
      </c>
    </row>
    <row r="50" spans="1:17" s="155" customFormat="1" ht="25.5" customHeight="1">
      <c r="A50" s="531">
        <f>'Financial Plan 1397'!A50</f>
        <v>5</v>
      </c>
      <c r="B50" s="527" t="str">
        <f>'Financial Plan 1397'!B50</f>
        <v>آمر جی آی اس</v>
      </c>
      <c r="C50" s="527" t="str">
        <f>'Financial Plan 1397'!C50</f>
        <v>ماه</v>
      </c>
      <c r="D50" s="536">
        <f>'Financial Plan 1397'!H50</f>
        <v>591996</v>
      </c>
      <c r="E50" s="157"/>
      <c r="F50" s="157"/>
      <c r="G50" s="157"/>
      <c r="H50" s="157">
        <f t="shared" si="33"/>
        <v>197332</v>
      </c>
      <c r="I50" s="157">
        <f t="shared" si="34"/>
        <v>49333</v>
      </c>
      <c r="J50" s="157">
        <f t="shared" si="35"/>
        <v>49333</v>
      </c>
      <c r="K50" s="157">
        <f t="shared" si="36"/>
        <v>49333</v>
      </c>
      <c r="L50" s="157">
        <f t="shared" si="37"/>
        <v>49333</v>
      </c>
      <c r="M50" s="157">
        <f t="shared" si="38"/>
        <v>49333</v>
      </c>
      <c r="N50" s="157">
        <f t="shared" si="39"/>
        <v>49333</v>
      </c>
      <c r="O50" s="157">
        <f t="shared" si="40"/>
        <v>49333</v>
      </c>
      <c r="P50" s="157">
        <f t="shared" si="41"/>
        <v>49333</v>
      </c>
      <c r="Q50" s="167">
        <f t="shared" si="42"/>
        <v>0</v>
      </c>
    </row>
    <row r="51" spans="1:17" s="155" customFormat="1" ht="25.5" customHeight="1">
      <c r="A51" s="531">
        <f>'Financial Plan 1397'!A51</f>
        <v>6</v>
      </c>
      <c r="B51" s="527" t="str">
        <f>'Financial Plan 1397'!B51</f>
        <v xml:space="preserve">متخصص ارتباطات و آگاهی عامه </v>
      </c>
      <c r="C51" s="527" t="str">
        <f>'Financial Plan 1397'!C51</f>
        <v>ماه</v>
      </c>
      <c r="D51" s="536">
        <f>'Financial Plan 1397'!H51</f>
        <v>997332</v>
      </c>
      <c r="E51" s="157"/>
      <c r="F51" s="157"/>
      <c r="G51" s="157"/>
      <c r="H51" s="157">
        <f t="shared" si="33"/>
        <v>332444</v>
      </c>
      <c r="I51" s="157">
        <f t="shared" si="34"/>
        <v>83111</v>
      </c>
      <c r="J51" s="157">
        <f t="shared" si="35"/>
        <v>83111</v>
      </c>
      <c r="K51" s="157">
        <f t="shared" si="36"/>
        <v>83111</v>
      </c>
      <c r="L51" s="157">
        <f t="shared" si="37"/>
        <v>83111</v>
      </c>
      <c r="M51" s="157">
        <f t="shared" si="38"/>
        <v>83111</v>
      </c>
      <c r="N51" s="157">
        <f t="shared" si="39"/>
        <v>83111</v>
      </c>
      <c r="O51" s="157">
        <f t="shared" si="40"/>
        <v>83111</v>
      </c>
      <c r="P51" s="157">
        <f t="shared" si="41"/>
        <v>83111</v>
      </c>
      <c r="Q51" s="167">
        <f t="shared" si="42"/>
        <v>0</v>
      </c>
    </row>
    <row r="52" spans="1:17" s="152" customFormat="1" ht="25.5" customHeight="1">
      <c r="A52" s="531">
        <f>'Financial Plan 1397'!A52</f>
        <v>7</v>
      </c>
      <c r="B52" s="527" t="str">
        <f>'Financial Plan 1397'!B52</f>
        <v>متخصص انکشاف جنگلات و سرسبزی شهری</v>
      </c>
      <c r="C52" s="527" t="str">
        <f>'Financial Plan 1397'!C52</f>
        <v>ماه</v>
      </c>
      <c r="D52" s="536">
        <f>'Financial Plan 1397'!H52</f>
        <v>1167996</v>
      </c>
      <c r="E52" s="157"/>
      <c r="F52" s="157"/>
      <c r="G52" s="157"/>
      <c r="H52" s="157">
        <f t="shared" si="33"/>
        <v>389332</v>
      </c>
      <c r="I52" s="157">
        <f t="shared" si="34"/>
        <v>97333</v>
      </c>
      <c r="J52" s="157">
        <f t="shared" si="35"/>
        <v>97333</v>
      </c>
      <c r="K52" s="157">
        <f t="shared" si="36"/>
        <v>97333</v>
      </c>
      <c r="L52" s="157">
        <f t="shared" si="37"/>
        <v>97333</v>
      </c>
      <c r="M52" s="157">
        <f t="shared" si="38"/>
        <v>97333</v>
      </c>
      <c r="N52" s="157">
        <f t="shared" si="39"/>
        <v>97333</v>
      </c>
      <c r="O52" s="157">
        <f t="shared" si="40"/>
        <v>97333</v>
      </c>
      <c r="P52" s="157">
        <f t="shared" si="41"/>
        <v>97333</v>
      </c>
      <c r="Q52" s="167">
        <f t="shared" si="42"/>
        <v>0</v>
      </c>
    </row>
    <row r="53" spans="1:17" s="151" customFormat="1" ht="25.5" customHeight="1">
      <c r="A53" s="531">
        <f>'Financial Plan 1397'!A53</f>
        <v>8</v>
      </c>
      <c r="B53" s="527" t="str">
        <f>'Financial Plan 1397'!B53</f>
        <v>آمر ساحوی انکشاف جنگلات و سرسبزی شهری</v>
      </c>
      <c r="C53" s="527" t="str">
        <f>'Financial Plan 1397'!C53</f>
        <v>ماه</v>
      </c>
      <c r="D53" s="536">
        <f>'Financial Plan 1397'!H53</f>
        <v>2912016</v>
      </c>
      <c r="E53" s="157"/>
      <c r="F53" s="157"/>
      <c r="G53" s="157"/>
      <c r="H53" s="157">
        <f t="shared" si="33"/>
        <v>970672</v>
      </c>
      <c r="I53" s="157">
        <f t="shared" si="34"/>
        <v>242668</v>
      </c>
      <c r="J53" s="157">
        <f t="shared" si="35"/>
        <v>242668</v>
      </c>
      <c r="K53" s="157">
        <f t="shared" si="36"/>
        <v>242668</v>
      </c>
      <c r="L53" s="157">
        <f t="shared" si="37"/>
        <v>242668</v>
      </c>
      <c r="M53" s="157">
        <f t="shared" si="38"/>
        <v>242668</v>
      </c>
      <c r="N53" s="157">
        <f t="shared" si="39"/>
        <v>242668</v>
      </c>
      <c r="O53" s="157">
        <f t="shared" si="40"/>
        <v>242668</v>
      </c>
      <c r="P53" s="157">
        <f t="shared" si="41"/>
        <v>242668</v>
      </c>
      <c r="Q53" s="167">
        <f t="shared" si="42"/>
        <v>0</v>
      </c>
    </row>
    <row r="54" spans="1:17" s="160" customFormat="1" ht="25.5" customHeight="1">
      <c r="A54" s="531">
        <f>'Financial Plan 1397'!A54</f>
        <v>9</v>
      </c>
      <c r="B54" s="527" t="str">
        <f>'Financial Plan 1397'!B54</f>
        <v>تکنیشن ساحوی</v>
      </c>
      <c r="C54" s="527" t="str">
        <f>'Financial Plan 1397'!C54</f>
        <v>ماه</v>
      </c>
      <c r="D54" s="536">
        <f>'Financial Plan 1397'!H54</f>
        <v>2538576</v>
      </c>
      <c r="E54" s="157"/>
      <c r="F54" s="157"/>
      <c r="G54" s="157"/>
      <c r="H54" s="157">
        <f t="shared" si="33"/>
        <v>846192</v>
      </c>
      <c r="I54" s="157">
        <f t="shared" si="34"/>
        <v>211548</v>
      </c>
      <c r="J54" s="157">
        <f t="shared" si="35"/>
        <v>211548</v>
      </c>
      <c r="K54" s="157">
        <f t="shared" si="36"/>
        <v>211548</v>
      </c>
      <c r="L54" s="157">
        <f t="shared" si="37"/>
        <v>211548</v>
      </c>
      <c r="M54" s="157">
        <f t="shared" si="38"/>
        <v>211548</v>
      </c>
      <c r="N54" s="157">
        <f t="shared" si="39"/>
        <v>211548</v>
      </c>
      <c r="O54" s="157">
        <f t="shared" si="40"/>
        <v>211548</v>
      </c>
      <c r="P54" s="157">
        <f t="shared" si="41"/>
        <v>211548</v>
      </c>
      <c r="Q54" s="167">
        <f t="shared" si="42"/>
        <v>0</v>
      </c>
    </row>
    <row r="55" spans="1:17" s="160" customFormat="1" ht="25.5" customHeight="1">
      <c r="A55" s="531">
        <f>'Financial Plan 1397'!A55</f>
        <v>10</v>
      </c>
      <c r="B55" s="527" t="str">
        <f>'Financial Plan 1397'!B55</f>
        <v>انجینیر دیزاین</v>
      </c>
      <c r="C55" s="527" t="str">
        <f>'Financial Plan 1397'!C55</f>
        <v>ماه</v>
      </c>
      <c r="D55" s="536">
        <f>'Financial Plan 1397'!H55</f>
        <v>1338672</v>
      </c>
      <c r="E55" s="157"/>
      <c r="F55" s="157"/>
      <c r="G55" s="157"/>
      <c r="H55" s="157">
        <f t="shared" si="33"/>
        <v>446224</v>
      </c>
      <c r="I55" s="157">
        <f t="shared" si="34"/>
        <v>111556</v>
      </c>
      <c r="J55" s="157">
        <f t="shared" si="35"/>
        <v>111556</v>
      </c>
      <c r="K55" s="157">
        <f t="shared" si="36"/>
        <v>111556</v>
      </c>
      <c r="L55" s="157">
        <f t="shared" si="37"/>
        <v>111556</v>
      </c>
      <c r="M55" s="157">
        <f t="shared" si="38"/>
        <v>111556</v>
      </c>
      <c r="N55" s="157">
        <f t="shared" si="39"/>
        <v>111556</v>
      </c>
      <c r="O55" s="157">
        <f t="shared" si="40"/>
        <v>111556</v>
      </c>
      <c r="P55" s="157">
        <f t="shared" si="41"/>
        <v>111556</v>
      </c>
      <c r="Q55" s="167">
        <f t="shared" si="42"/>
        <v>0</v>
      </c>
    </row>
    <row r="56" spans="1:17" s="160" customFormat="1" ht="25.5" customHeight="1">
      <c r="A56" s="531">
        <f>'Financial Plan 1397'!A56</f>
        <v>11</v>
      </c>
      <c r="B56" s="527" t="str">
        <f>'Financial Plan 1397'!B56</f>
        <v>انجینیر دیزاین</v>
      </c>
      <c r="C56" s="527" t="str">
        <f>'Financial Plan 1397'!C56</f>
        <v>ماه</v>
      </c>
      <c r="D56" s="536">
        <f>'Financial Plan 1397'!H56</f>
        <v>1253328</v>
      </c>
      <c r="E56" s="157"/>
      <c r="F56" s="157"/>
      <c r="G56" s="157"/>
      <c r="H56" s="157">
        <f t="shared" si="33"/>
        <v>417776</v>
      </c>
      <c r="I56" s="157">
        <f t="shared" si="34"/>
        <v>104444</v>
      </c>
      <c r="J56" s="157">
        <f t="shared" si="35"/>
        <v>104444</v>
      </c>
      <c r="K56" s="157">
        <f t="shared" si="36"/>
        <v>104444</v>
      </c>
      <c r="L56" s="157">
        <f t="shared" si="37"/>
        <v>104444</v>
      </c>
      <c r="M56" s="157">
        <f t="shared" si="38"/>
        <v>104444</v>
      </c>
      <c r="N56" s="157">
        <f t="shared" si="39"/>
        <v>104444</v>
      </c>
      <c r="O56" s="157">
        <f t="shared" si="40"/>
        <v>104444</v>
      </c>
      <c r="P56" s="157">
        <f t="shared" si="41"/>
        <v>104444</v>
      </c>
      <c r="Q56" s="167">
        <f t="shared" si="42"/>
        <v>0</v>
      </c>
    </row>
    <row r="57" spans="1:17" s="160" customFormat="1" ht="25.5" customHeight="1">
      <c r="A57" s="531">
        <f>'Financial Plan 1397'!A57</f>
        <v>12</v>
      </c>
      <c r="B57" s="527" t="str">
        <f>'Financial Plan 1397'!B57</f>
        <v>انجینیرسروی</v>
      </c>
      <c r="C57" s="527" t="str">
        <f>'Financial Plan 1397'!C57</f>
        <v>ماه</v>
      </c>
      <c r="D57" s="536">
        <f>'Financial Plan 1397'!H57</f>
        <v>997332</v>
      </c>
      <c r="E57" s="157"/>
      <c r="F57" s="157"/>
      <c r="G57" s="157"/>
      <c r="H57" s="157">
        <f t="shared" si="33"/>
        <v>332444</v>
      </c>
      <c r="I57" s="157">
        <f t="shared" si="34"/>
        <v>83111</v>
      </c>
      <c r="J57" s="157">
        <f t="shared" si="35"/>
        <v>83111</v>
      </c>
      <c r="K57" s="157">
        <f t="shared" si="36"/>
        <v>83111</v>
      </c>
      <c r="L57" s="157">
        <f t="shared" si="37"/>
        <v>83111</v>
      </c>
      <c r="M57" s="157">
        <f t="shared" si="38"/>
        <v>83111</v>
      </c>
      <c r="N57" s="157">
        <f t="shared" si="39"/>
        <v>83111</v>
      </c>
      <c r="O57" s="157">
        <f t="shared" si="40"/>
        <v>83111</v>
      </c>
      <c r="P57" s="157">
        <f t="shared" si="41"/>
        <v>83111</v>
      </c>
      <c r="Q57" s="167">
        <f t="shared" si="42"/>
        <v>0</v>
      </c>
    </row>
    <row r="58" spans="1:17" s="163" customFormat="1" ht="25.5" customHeight="1">
      <c r="A58" s="531">
        <f>'Financial Plan 1397'!A58</f>
        <v>13</v>
      </c>
      <c r="B58" s="527" t="str">
        <f>'Financial Plan 1397'!B58</f>
        <v>انجینیر سروی</v>
      </c>
      <c r="C58" s="527" t="str">
        <f>'Financial Plan 1397'!C58</f>
        <v>ماه</v>
      </c>
      <c r="D58" s="536">
        <f>'Financial Plan 1397'!H58</f>
        <v>997332</v>
      </c>
      <c r="E58" s="157"/>
      <c r="F58" s="157"/>
      <c r="G58" s="157"/>
      <c r="H58" s="157">
        <f t="shared" si="33"/>
        <v>332444</v>
      </c>
      <c r="I58" s="157">
        <f t="shared" si="34"/>
        <v>83111</v>
      </c>
      <c r="J58" s="157">
        <f t="shared" si="35"/>
        <v>83111</v>
      </c>
      <c r="K58" s="157">
        <f t="shared" si="36"/>
        <v>83111</v>
      </c>
      <c r="L58" s="157">
        <f t="shared" si="37"/>
        <v>83111</v>
      </c>
      <c r="M58" s="157">
        <f t="shared" si="38"/>
        <v>83111</v>
      </c>
      <c r="N58" s="157">
        <f t="shared" si="39"/>
        <v>83111</v>
      </c>
      <c r="O58" s="157">
        <f t="shared" si="40"/>
        <v>83111</v>
      </c>
      <c r="P58" s="157">
        <f t="shared" si="41"/>
        <v>83111</v>
      </c>
      <c r="Q58" s="167">
        <f t="shared" si="42"/>
        <v>0</v>
      </c>
    </row>
    <row r="59" spans="1:17" s="160" customFormat="1" ht="25.5" customHeight="1">
      <c r="A59" s="531">
        <f>'Financial Plan 1397'!A59</f>
        <v>14</v>
      </c>
      <c r="B59" s="527" t="str">
        <f>'Financial Plan 1397'!B59</f>
        <v>صفاکار</v>
      </c>
      <c r="C59" s="527" t="str">
        <f>'Financial Plan 1397'!C59</f>
        <v>ماه</v>
      </c>
      <c r="D59" s="536">
        <f>'Financial Plan 1397'!H59</f>
        <v>149328</v>
      </c>
      <c r="E59" s="157"/>
      <c r="F59" s="157"/>
      <c r="G59" s="157"/>
      <c r="H59" s="157">
        <f t="shared" si="33"/>
        <v>49776</v>
      </c>
      <c r="I59" s="157">
        <f t="shared" si="34"/>
        <v>12444</v>
      </c>
      <c r="J59" s="157">
        <f t="shared" si="35"/>
        <v>12444</v>
      </c>
      <c r="K59" s="157">
        <f t="shared" si="36"/>
        <v>12444</v>
      </c>
      <c r="L59" s="157">
        <f t="shared" si="37"/>
        <v>12444</v>
      </c>
      <c r="M59" s="157">
        <f t="shared" si="38"/>
        <v>12444</v>
      </c>
      <c r="N59" s="157">
        <f t="shared" si="39"/>
        <v>12444</v>
      </c>
      <c r="O59" s="157">
        <f t="shared" si="40"/>
        <v>12444</v>
      </c>
      <c r="P59" s="157">
        <f t="shared" si="41"/>
        <v>12444</v>
      </c>
      <c r="Q59" s="167">
        <f t="shared" si="42"/>
        <v>0</v>
      </c>
    </row>
    <row r="60" spans="1:17" s="160" customFormat="1" ht="33" customHeight="1">
      <c r="A60" s="792" t="str">
        <f>'Financial Plan 1397'!A60</f>
        <v>مجموع مصارف منابع بشری</v>
      </c>
      <c r="B60" s="792"/>
      <c r="C60" s="528"/>
      <c r="D60" s="541">
        <f t="shared" ref="D60:P60" si="43">SUM(D46:D59)</f>
        <v>16958568</v>
      </c>
      <c r="E60" s="541">
        <f t="shared" si="43"/>
        <v>0</v>
      </c>
      <c r="F60" s="541">
        <f t="shared" si="43"/>
        <v>0</v>
      </c>
      <c r="G60" s="541">
        <f t="shared" si="43"/>
        <v>0</v>
      </c>
      <c r="H60" s="541">
        <f t="shared" si="43"/>
        <v>5652856</v>
      </c>
      <c r="I60" s="541">
        <f t="shared" si="43"/>
        <v>1413214</v>
      </c>
      <c r="J60" s="541">
        <f t="shared" si="43"/>
        <v>1413214</v>
      </c>
      <c r="K60" s="541">
        <f t="shared" si="43"/>
        <v>1413214</v>
      </c>
      <c r="L60" s="541">
        <f t="shared" si="43"/>
        <v>1413214</v>
      </c>
      <c r="M60" s="541">
        <f t="shared" si="43"/>
        <v>1413214</v>
      </c>
      <c r="N60" s="541">
        <f t="shared" si="43"/>
        <v>1413214</v>
      </c>
      <c r="O60" s="541">
        <f t="shared" si="43"/>
        <v>1413214</v>
      </c>
      <c r="P60" s="541">
        <f t="shared" si="43"/>
        <v>1413214</v>
      </c>
      <c r="Q60" s="537">
        <f t="shared" ref="Q60" si="44">SUM(E60:P60)-D60</f>
        <v>0</v>
      </c>
    </row>
    <row r="61" spans="1:17" s="160" customFormat="1" ht="33.75" customHeight="1">
      <c r="A61" s="791" t="str">
        <f>'Financial Plan 1397'!A61</f>
        <v>و: بخش تهیه و تدارکات</v>
      </c>
      <c r="B61" s="791"/>
      <c r="C61" s="791"/>
      <c r="D61" s="791"/>
      <c r="E61" s="791"/>
      <c r="F61" s="791"/>
      <c r="G61" s="791"/>
      <c r="H61" s="791"/>
      <c r="I61" s="791"/>
      <c r="J61" s="791"/>
      <c r="K61" s="791"/>
      <c r="L61" s="791"/>
      <c r="M61" s="791"/>
      <c r="N61" s="791"/>
      <c r="O61" s="791"/>
      <c r="P61" s="791"/>
      <c r="Q61" s="791"/>
    </row>
    <row r="62" spans="1:17" s="160" customFormat="1" ht="35.25" customHeight="1">
      <c r="A62" s="529" t="str">
        <f>'Financial Plan 1397'!A62</f>
        <v>شماره</v>
      </c>
      <c r="B62" s="529" t="str">
        <f>'Financial Plan 1397'!B62</f>
        <v>فعالیت</v>
      </c>
      <c r="C62" s="529" t="str">
        <f>'Financial Plan 1397'!C62</f>
        <v>واحد</v>
      </c>
      <c r="D62" s="532" t="s">
        <v>288</v>
      </c>
      <c r="E62" s="533" t="s">
        <v>289</v>
      </c>
      <c r="F62" s="533" t="s">
        <v>290</v>
      </c>
      <c r="G62" s="533" t="s">
        <v>291</v>
      </c>
      <c r="H62" s="533" t="s">
        <v>292</v>
      </c>
      <c r="I62" s="533" t="s">
        <v>293</v>
      </c>
      <c r="J62" s="533" t="s">
        <v>294</v>
      </c>
      <c r="K62" s="533" t="s">
        <v>295</v>
      </c>
      <c r="L62" s="533" t="s">
        <v>296</v>
      </c>
      <c r="M62" s="533" t="s">
        <v>297</v>
      </c>
      <c r="N62" s="533" t="s">
        <v>298</v>
      </c>
      <c r="O62" s="533" t="s">
        <v>299</v>
      </c>
      <c r="P62" s="533" t="s">
        <v>300</v>
      </c>
      <c r="Q62" s="533" t="s">
        <v>8</v>
      </c>
    </row>
    <row r="63" spans="1:17" s="160" customFormat="1" ht="25.5" customHeight="1">
      <c r="A63" s="531">
        <f>'Financial Plan 1397'!A63</f>
        <v>1</v>
      </c>
      <c r="B63" s="527" t="str">
        <f>'Financial Plan 1397'!B63</f>
        <v>بخش آگاهی عامه</v>
      </c>
      <c r="C63" s="527" t="str">
        <f>'Financial Plan 1397'!C63</f>
        <v>تکت تبلیغاتی</v>
      </c>
      <c r="D63" s="536">
        <f>'Financial Plan 1397'!H63</f>
        <v>200000</v>
      </c>
      <c r="E63" s="577"/>
      <c r="F63" s="577"/>
      <c r="G63" s="577"/>
      <c r="H63" s="578">
        <f>D63/3</f>
        <v>66666.666666666672</v>
      </c>
      <c r="I63" s="577"/>
      <c r="J63" s="577"/>
      <c r="K63" s="578">
        <f>D63/3</f>
        <v>66666.666666666672</v>
      </c>
      <c r="L63" s="577"/>
      <c r="M63" s="577"/>
      <c r="N63" s="577"/>
      <c r="O63" s="578">
        <f>D63/3</f>
        <v>66666.666666666672</v>
      </c>
      <c r="P63" s="577"/>
      <c r="Q63" s="167">
        <f t="shared" ref="Q63:Q73" si="45">P63+O63+N63+M63+L63+K63+J63+I63+H63+G63+F63+E63-D63</f>
        <v>0</v>
      </c>
    </row>
    <row r="64" spans="1:17" s="160" customFormat="1" ht="25.5" customHeight="1">
      <c r="A64" s="531">
        <f>'Financial Plan 1397'!A64</f>
        <v>2</v>
      </c>
      <c r="B64" s="527" t="str">
        <f>'Financial Plan 1397'!B64</f>
        <v>سیم  خاردار حلقه ای  (قطر حلقه 70 سانتی متر)</v>
      </c>
      <c r="C64" s="527" t="str">
        <f>'Financial Plan 1397'!C64</f>
        <v>بندل</v>
      </c>
      <c r="D64" s="536">
        <f>'Financial Plan 1397'!H64</f>
        <v>15000</v>
      </c>
      <c r="E64" s="157"/>
      <c r="F64" s="157"/>
      <c r="G64" s="157"/>
      <c r="H64" s="157"/>
      <c r="I64" s="157"/>
      <c r="J64" s="157">
        <f>D64</f>
        <v>15000</v>
      </c>
      <c r="K64" s="157"/>
      <c r="L64" s="157"/>
      <c r="M64" s="157"/>
      <c r="N64" s="157"/>
      <c r="O64" s="157"/>
      <c r="P64" s="157"/>
      <c r="Q64" s="167">
        <f t="shared" si="45"/>
        <v>0</v>
      </c>
    </row>
    <row r="65" spans="1:17" s="160" customFormat="1" ht="25.5" customHeight="1">
      <c r="A65" s="531">
        <f>'Financial Plan 1397'!A65</f>
        <v>3</v>
      </c>
      <c r="B65" s="527" t="str">
        <f>'Financial Plan 1397'!B65</f>
        <v xml:space="preserve">تیل پطرول </v>
      </c>
      <c r="C65" s="527" t="str">
        <f>'Financial Plan 1397'!C65</f>
        <v>لیتر</v>
      </c>
      <c r="D65" s="536">
        <f>'Financial Plan 1397'!H65</f>
        <v>60000</v>
      </c>
      <c r="E65" s="157"/>
      <c r="F65" s="157"/>
      <c r="G65" s="157"/>
      <c r="H65" s="157"/>
      <c r="I65" s="157"/>
      <c r="J65" s="157">
        <f>D65</f>
        <v>60000</v>
      </c>
      <c r="K65" s="157"/>
      <c r="L65" s="157"/>
      <c r="M65" s="157"/>
      <c r="N65" s="157"/>
      <c r="O65" s="157"/>
      <c r="P65" s="157"/>
      <c r="Q65" s="167">
        <f t="shared" si="45"/>
        <v>0</v>
      </c>
    </row>
    <row r="66" spans="1:17" s="153" customFormat="1" ht="25.5" customHeight="1">
      <c r="A66" s="531">
        <f>'Financial Plan 1397'!A66</f>
        <v>4</v>
      </c>
      <c r="B66" s="527" t="str">
        <f>'Financial Plan 1397'!B66</f>
        <v>تیل دیزل برای جنراتور</v>
      </c>
      <c r="C66" s="527" t="str">
        <f>'Financial Plan 1397'!C66</f>
        <v>لیتر</v>
      </c>
      <c r="D66" s="536">
        <f>'Financial Plan 1397'!H66</f>
        <v>600000</v>
      </c>
      <c r="E66" s="579"/>
      <c r="F66" s="579"/>
      <c r="G66" s="579"/>
      <c r="H66" s="579"/>
      <c r="I66" s="579"/>
      <c r="J66" s="579">
        <f>D66</f>
        <v>600000</v>
      </c>
      <c r="K66" s="579"/>
      <c r="L66" s="579"/>
      <c r="M66" s="579"/>
      <c r="N66" s="579"/>
      <c r="O66" s="579"/>
      <c r="P66" s="579"/>
      <c r="Q66" s="167">
        <f t="shared" si="45"/>
        <v>0</v>
      </c>
    </row>
    <row r="67" spans="1:17" s="151" customFormat="1" ht="25.5" customHeight="1">
      <c r="A67" s="531">
        <f>'Financial Plan 1397'!A67</f>
        <v>5</v>
      </c>
      <c r="B67" s="527" t="str">
        <f>'Financial Plan 1397'!B67</f>
        <v>کود کیمیاوی سیاه و سفید</v>
      </c>
      <c r="C67" s="527" t="str">
        <f>'Financial Plan 1397'!C67</f>
        <v>بوجی</v>
      </c>
      <c r="D67" s="536">
        <f>'Financial Plan 1397'!H67</f>
        <v>60000</v>
      </c>
      <c r="E67" s="580"/>
      <c r="F67" s="580"/>
      <c r="G67" s="580"/>
      <c r="H67" s="580"/>
      <c r="I67" s="580"/>
      <c r="J67" s="580">
        <f>D67</f>
        <v>60000</v>
      </c>
      <c r="K67" s="580"/>
      <c r="L67" s="580"/>
      <c r="M67" s="580"/>
      <c r="N67" s="580"/>
      <c r="O67" s="580"/>
      <c r="P67" s="580"/>
      <c r="Q67" s="167">
        <f t="shared" si="45"/>
        <v>0</v>
      </c>
    </row>
    <row r="68" spans="1:17" s="151" customFormat="1" ht="25.5" customHeight="1">
      <c r="A68" s="531">
        <f>'Financial Plan 1397'!A68</f>
        <v>6</v>
      </c>
      <c r="B68" s="527" t="str">
        <f>'Financial Plan 1397'!B68</f>
        <v>قیچی شاخه بری ، اره و  قیچی کلان</v>
      </c>
      <c r="C68" s="527" t="str">
        <f>'Financial Plan 1397'!C68</f>
        <v>کیت</v>
      </c>
      <c r="D68" s="536">
        <f>'Financial Plan 1397'!H68</f>
        <v>60000</v>
      </c>
      <c r="E68" s="581"/>
      <c r="F68" s="581"/>
      <c r="G68" s="581"/>
      <c r="H68" s="581"/>
      <c r="I68" s="581"/>
      <c r="J68" s="581"/>
      <c r="K68" s="581">
        <f>D68</f>
        <v>60000</v>
      </c>
      <c r="L68" s="581"/>
      <c r="M68" s="581"/>
      <c r="N68" s="581"/>
      <c r="O68" s="581"/>
      <c r="P68" s="581"/>
      <c r="Q68" s="167">
        <f t="shared" si="45"/>
        <v>0</v>
      </c>
    </row>
    <row r="69" spans="1:17" s="226" customFormat="1" ht="25.5" customHeight="1">
      <c r="A69" s="531">
        <f>'Financial Plan 1397'!A69</f>
        <v>7</v>
      </c>
      <c r="B69" s="527" t="str">
        <f>'Financial Plan 1397'!B69</f>
        <v>چوکی ، میز، الماری، فرش و غیره</v>
      </c>
      <c r="C69" s="527" t="str">
        <f>'Financial Plan 1397'!C69</f>
        <v>سیت</v>
      </c>
      <c r="D69" s="536">
        <f>'Financial Plan 1397'!H69</f>
        <v>120000</v>
      </c>
      <c r="E69" s="582"/>
      <c r="F69" s="583"/>
      <c r="G69" s="582"/>
      <c r="H69" s="582"/>
      <c r="I69" s="583"/>
      <c r="J69" s="584"/>
      <c r="K69" s="585">
        <f>D69</f>
        <v>120000</v>
      </c>
      <c r="L69" s="582"/>
      <c r="M69" s="586"/>
      <c r="N69" s="582"/>
      <c r="O69" s="582"/>
      <c r="P69" s="587"/>
      <c r="Q69" s="167">
        <f t="shared" si="45"/>
        <v>0</v>
      </c>
    </row>
    <row r="70" spans="1:17" s="226" customFormat="1" ht="25.5" customHeight="1">
      <c r="A70" s="531">
        <f>'Financial Plan 1397'!A70</f>
        <v>8</v>
      </c>
      <c r="B70" s="527" t="str">
        <f>'Financial Plan 1397'!B70</f>
        <v>خریداری خریطه های پلاستیک سیاه دو کیلو برای تولید نهال</v>
      </c>
      <c r="C70" s="527" t="str">
        <f>'Financial Plan 1397'!C70</f>
        <v>کیلو</v>
      </c>
      <c r="D70" s="536">
        <f>'Financial Plan 1397'!H70</f>
        <v>25000</v>
      </c>
      <c r="E70" s="582"/>
      <c r="F70" s="588"/>
      <c r="G70" s="589"/>
      <c r="H70" s="590"/>
      <c r="I70" s="591"/>
      <c r="J70" s="592"/>
      <c r="K70" s="585">
        <f>D70</f>
        <v>25000</v>
      </c>
      <c r="L70" s="582"/>
      <c r="M70" s="586"/>
      <c r="N70" s="582"/>
      <c r="O70" s="582"/>
      <c r="P70" s="582"/>
      <c r="Q70" s="167">
        <f t="shared" si="45"/>
        <v>0</v>
      </c>
    </row>
    <row r="71" spans="1:17" s="230" customFormat="1" ht="25.5" customHeight="1">
      <c r="A71" s="531">
        <f>'Financial Plan 1397'!A71</f>
        <v>9</v>
      </c>
      <c r="B71" s="527" t="str">
        <f>'Financial Plan 1397'!B71</f>
        <v>خریداری وسایل ترمیم شبکه آبیاری ( پیپ، شیر دهن ، جاین و غیره</v>
      </c>
      <c r="C71" s="527" t="str">
        <f>'Financial Plan 1397'!C71</f>
        <v>کیت</v>
      </c>
      <c r="D71" s="536">
        <f>'Financial Plan 1397'!H71</f>
        <v>392000</v>
      </c>
      <c r="E71" s="593"/>
      <c r="F71" s="593"/>
      <c r="G71" s="582"/>
      <c r="H71" s="582"/>
      <c r="I71" s="594">
        <f>D71</f>
        <v>392000</v>
      </c>
      <c r="J71" s="595"/>
      <c r="K71" s="595"/>
      <c r="L71" s="582"/>
      <c r="M71" s="596"/>
      <c r="N71" s="582"/>
      <c r="O71" s="582"/>
      <c r="P71" s="582"/>
      <c r="Q71" s="167">
        <f t="shared" si="45"/>
        <v>0</v>
      </c>
    </row>
    <row r="72" spans="1:17" s="230" customFormat="1" ht="25.5" customHeight="1">
      <c r="A72" s="531">
        <f>'Financial Plan 1397'!A72</f>
        <v>10</v>
      </c>
      <c r="B72" s="527" t="str">
        <f>'Financial Plan 1397'!B72</f>
        <v>تهیه و خریداری وسایل بسته بندی نهال (بوجی ، پلاستیک و تار)</v>
      </c>
      <c r="C72" s="527" t="str">
        <f>'Financial Plan 1397'!C72</f>
        <v>سر جمع</v>
      </c>
      <c r="D72" s="536">
        <f>'Financial Plan 1397'!H72</f>
        <v>200000</v>
      </c>
      <c r="E72" s="582"/>
      <c r="F72" s="582"/>
      <c r="G72" s="582"/>
      <c r="H72" s="597"/>
      <c r="I72" s="585">
        <f>D72</f>
        <v>200000</v>
      </c>
      <c r="J72" s="597"/>
      <c r="K72" s="597"/>
      <c r="L72" s="595"/>
      <c r="M72" s="598"/>
      <c r="N72" s="582"/>
      <c r="O72" s="582"/>
      <c r="P72" s="582"/>
      <c r="Q72" s="167">
        <f t="shared" si="45"/>
        <v>0</v>
      </c>
    </row>
    <row r="73" spans="1:17" ht="25.5" customHeight="1">
      <c r="A73" s="531">
        <f>'Financial Plan 1397'!A73</f>
        <v>11</v>
      </c>
      <c r="B73" s="527" t="str">
        <f>'Financial Plan 1397'!B73</f>
        <v>ادویه ضد امراض و آفات</v>
      </c>
      <c r="C73" s="527" t="str">
        <f>'Financial Plan 1397'!C73</f>
        <v>لیتر</v>
      </c>
      <c r="D73" s="536">
        <f>'Financial Plan 1397'!H73</f>
        <v>125000</v>
      </c>
      <c r="E73" s="599"/>
      <c r="F73" s="599"/>
      <c r="G73" s="599"/>
      <c r="H73" s="599"/>
      <c r="I73" s="599"/>
      <c r="J73" s="600">
        <f>D73/3</f>
        <v>41666.666666666664</v>
      </c>
      <c r="K73" s="599"/>
      <c r="L73" s="600">
        <f>D73/3</f>
        <v>41666.666666666664</v>
      </c>
      <c r="M73" s="599"/>
      <c r="N73" s="601">
        <f>D73/3</f>
        <v>41666.666666666664</v>
      </c>
      <c r="O73" s="590"/>
      <c r="P73" s="590"/>
      <c r="Q73" s="167">
        <f t="shared" si="45"/>
        <v>0</v>
      </c>
    </row>
    <row r="74" spans="1:17" ht="25.5" customHeight="1">
      <c r="A74" s="531">
        <f>'Financial Plan 1397'!A74</f>
        <v>12</v>
      </c>
      <c r="B74" s="527" t="str">
        <f>'Financial Plan 1397'!B74</f>
        <v>مصارف متفرقه</v>
      </c>
      <c r="C74" s="527" t="str">
        <f>'Financial Plan 1397'!C74</f>
        <v>متفرقه</v>
      </c>
      <c r="D74" s="536">
        <f>'Financial Plan 1397'!H74</f>
        <v>1695022</v>
      </c>
      <c r="E74" s="599"/>
      <c r="F74" s="599"/>
      <c r="G74" s="599"/>
      <c r="H74" s="600">
        <f>D74/4</f>
        <v>423755.5</v>
      </c>
      <c r="I74" s="599"/>
      <c r="J74" s="600">
        <f>D74/4</f>
        <v>423755.5</v>
      </c>
      <c r="K74" s="599"/>
      <c r="L74" s="600">
        <f>D74/4</f>
        <v>423755.5</v>
      </c>
      <c r="M74" s="599"/>
      <c r="N74" s="601"/>
      <c r="O74" s="590">
        <f>D74/4</f>
        <v>423755.5</v>
      </c>
      <c r="P74" s="590"/>
      <c r="Q74" s="167"/>
    </row>
    <row r="75" spans="1:17" s="160" customFormat="1" ht="33" customHeight="1">
      <c r="A75" s="792" t="s">
        <v>304</v>
      </c>
      <c r="B75" s="792"/>
      <c r="C75" s="792"/>
      <c r="D75" s="537">
        <f>SUM(D63:D74)</f>
        <v>3552022</v>
      </c>
      <c r="E75" s="537">
        <f>SUM(E63:E73)</f>
        <v>0</v>
      </c>
      <c r="F75" s="537">
        <f>SUM(F63:F73)</f>
        <v>0</v>
      </c>
      <c r="G75" s="537">
        <f>SUM(G63:G73)</f>
        <v>0</v>
      </c>
      <c r="H75" s="537">
        <f t="shared" ref="H75:Q75" si="46">SUM(H63:H74)</f>
        <v>490422.16666666669</v>
      </c>
      <c r="I75" s="537">
        <f t="shared" si="46"/>
        <v>592000</v>
      </c>
      <c r="J75" s="537">
        <f t="shared" si="46"/>
        <v>1200422.1666666665</v>
      </c>
      <c r="K75" s="537">
        <f t="shared" si="46"/>
        <v>271666.66666666669</v>
      </c>
      <c r="L75" s="537">
        <f t="shared" si="46"/>
        <v>465422.16666666669</v>
      </c>
      <c r="M75" s="537">
        <f t="shared" si="46"/>
        <v>0</v>
      </c>
      <c r="N75" s="537">
        <f t="shared" si="46"/>
        <v>41666.666666666664</v>
      </c>
      <c r="O75" s="537">
        <f t="shared" si="46"/>
        <v>490422.16666666669</v>
      </c>
      <c r="P75" s="537">
        <f t="shared" si="46"/>
        <v>0</v>
      </c>
      <c r="Q75" s="537">
        <f t="shared" si="46"/>
        <v>0</v>
      </c>
    </row>
    <row r="76" spans="1:17" ht="34.5" customHeight="1">
      <c r="A76" s="793" t="str">
        <f>'Financial Plan 1397'!A76</f>
        <v>مجموع عمومی به افغانی</v>
      </c>
      <c r="B76" s="793"/>
      <c r="C76" s="793"/>
      <c r="D76" s="544">
        <f t="shared" ref="D76:P76" si="47">D9+D19+D31+D60+D43+D75</f>
        <v>89999999.523809522</v>
      </c>
      <c r="E76" s="544">
        <f t="shared" si="47"/>
        <v>0</v>
      </c>
      <c r="F76" s="544">
        <f t="shared" si="47"/>
        <v>0</v>
      </c>
      <c r="G76" s="544">
        <f t="shared" si="47"/>
        <v>0</v>
      </c>
      <c r="H76" s="544">
        <f t="shared" si="47"/>
        <v>9540061.5</v>
      </c>
      <c r="I76" s="544">
        <f t="shared" si="47"/>
        <v>7532077.7414965983</v>
      </c>
      <c r="J76" s="544">
        <f t="shared" si="47"/>
        <v>26841399.908163264</v>
      </c>
      <c r="K76" s="544">
        <f t="shared" si="47"/>
        <v>6922644.4081632653</v>
      </c>
      <c r="L76" s="544">
        <f t="shared" si="47"/>
        <v>15283899.908163266</v>
      </c>
      <c r="M76" s="544">
        <f t="shared" si="47"/>
        <v>6368477.7414965983</v>
      </c>
      <c r="N76" s="544">
        <f t="shared" si="47"/>
        <v>8069434.4081632663</v>
      </c>
      <c r="O76" s="544">
        <f t="shared" si="47"/>
        <v>7914389.9081632653</v>
      </c>
      <c r="P76" s="544">
        <f t="shared" si="47"/>
        <v>1527614</v>
      </c>
      <c r="Q76" s="545"/>
    </row>
    <row r="77" spans="1:17" ht="36" customHeight="1">
      <c r="A77" s="794" t="str">
        <f>'Financial Plan 1397'!A77</f>
        <v>مجموع عمومی به دالر</v>
      </c>
      <c r="B77" s="794"/>
      <c r="C77" s="794"/>
      <c r="D77" s="546">
        <f>D76/74.4</f>
        <v>1209677.4129544289</v>
      </c>
      <c r="E77" s="546">
        <f t="shared" ref="E77:P77" si="48">E76/74.4</f>
        <v>0</v>
      </c>
      <c r="F77" s="546">
        <f t="shared" si="48"/>
        <v>0</v>
      </c>
      <c r="G77" s="546">
        <f t="shared" si="48"/>
        <v>0</v>
      </c>
      <c r="H77" s="546">
        <f t="shared" si="48"/>
        <v>128226.63306451612</v>
      </c>
      <c r="I77" s="546">
        <f t="shared" si="48"/>
        <v>101237.60405237363</v>
      </c>
      <c r="J77" s="546">
        <f t="shared" si="48"/>
        <v>360771.50414197933</v>
      </c>
      <c r="K77" s="546">
        <f t="shared" si="48"/>
        <v>93046.295808646028</v>
      </c>
      <c r="L77" s="546">
        <f t="shared" si="48"/>
        <v>205428.76220649551</v>
      </c>
      <c r="M77" s="546">
        <f t="shared" si="48"/>
        <v>85597.819106137074</v>
      </c>
      <c r="N77" s="546">
        <f t="shared" si="48"/>
        <v>108460.13989466755</v>
      </c>
      <c r="O77" s="546">
        <f t="shared" si="48"/>
        <v>106376.20844305464</v>
      </c>
      <c r="P77" s="546">
        <f t="shared" si="48"/>
        <v>20532.446236559139</v>
      </c>
      <c r="Q77" s="547"/>
    </row>
    <row r="78" spans="1:17" ht="35.25" customHeight="1">
      <c r="A78" s="789" t="str">
        <f>'Financial Plan 1397'!A78</f>
        <v xml:space="preserve">ترتیب کننده: محمد امین نثار : متخصص جنگلات و سرسبزی شهری </v>
      </c>
      <c r="B78" s="789"/>
      <c r="C78" s="542"/>
      <c r="D78" s="518"/>
      <c r="E78" s="519"/>
      <c r="F78" s="17" t="s">
        <v>340</v>
      </c>
      <c r="G78" s="519"/>
      <c r="I78" s="17"/>
      <c r="J78" s="17"/>
      <c r="K78" s="17"/>
      <c r="L78" s="510"/>
      <c r="M78" s="519"/>
      <c r="N78" s="519"/>
      <c r="O78" s="519"/>
      <c r="P78" s="519"/>
      <c r="Q78" s="519"/>
    </row>
    <row r="79" spans="1:17" ht="34.5" customHeight="1">
      <c r="A79" s="790" t="str">
        <f>'Financial Plan 1397'!A79</f>
        <v>تائید کننده گان:</v>
      </c>
      <c r="B79" s="790"/>
      <c r="C79" s="548" t="str">
        <f>'Financial Plan 1397'!C79</f>
        <v>محمد امان امانیار</v>
      </c>
      <c r="D79" s="518"/>
      <c r="E79" s="519"/>
      <c r="F79" s="335" t="s">
        <v>355</v>
      </c>
      <c r="G79" s="519"/>
      <c r="H79" s="12"/>
      <c r="K79" s="170" t="s">
        <v>22</v>
      </c>
      <c r="L79" s="170"/>
      <c r="M79" s="170"/>
      <c r="N79" s="341"/>
      <c r="O79" s="519"/>
      <c r="P79" s="519"/>
      <c r="Q79" s="519"/>
    </row>
    <row r="80" spans="1:17" ht="28.5" customHeight="1">
      <c r="A80" s="542"/>
      <c r="B80" s="542"/>
      <c r="C80" s="543" t="str">
        <f>'Financial Plan 1397'!C80</f>
        <v>ریس جنگلات</v>
      </c>
      <c r="D80" s="518"/>
      <c r="E80" s="519"/>
      <c r="F80" s="142" t="s">
        <v>356</v>
      </c>
      <c r="G80" s="519"/>
      <c r="H80" s="337"/>
      <c r="K80" s="525" t="s">
        <v>24</v>
      </c>
      <c r="L80" s="525"/>
      <c r="M80" s="525"/>
      <c r="N80" s="341" t="s">
        <v>44</v>
      </c>
      <c r="O80" s="519"/>
      <c r="P80" s="519"/>
      <c r="Q80" s="519"/>
    </row>
  </sheetData>
  <mergeCells count="20">
    <mergeCell ref="A19:B19"/>
    <mergeCell ref="A31:B31"/>
    <mergeCell ref="A43:B43"/>
    <mergeCell ref="A20:Q20"/>
    <mergeCell ref="A10:Q10"/>
    <mergeCell ref="A34:B34"/>
    <mergeCell ref="A2:Q2"/>
    <mergeCell ref="A1:Q1"/>
    <mergeCell ref="A9:B9"/>
    <mergeCell ref="A3:Q3"/>
    <mergeCell ref="A4:Q4"/>
    <mergeCell ref="A78:B78"/>
    <mergeCell ref="A79:B79"/>
    <mergeCell ref="A61:Q61"/>
    <mergeCell ref="A44:Q44"/>
    <mergeCell ref="A32:Q32"/>
    <mergeCell ref="A60:B60"/>
    <mergeCell ref="A76:C76"/>
    <mergeCell ref="A75:C75"/>
    <mergeCell ref="A77:C77"/>
  </mergeCells>
  <printOptions horizontalCentered="1"/>
  <pageMargins left="0.17" right="0.17" top="0.54356060606060597" bottom="0.21" header="0.13257575757575801" footer="0.17"/>
  <pageSetup scale="42" orientation="landscape" r:id="rId1"/>
  <rowBreaks count="1" manualBreakCount="1">
    <brk id="37" max="16" man="1"/>
  </rowBreaks>
  <ignoredErrors>
    <ignoredError sqref="G19:Q19" formula="1"/>
  </ignoredErrors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21"/>
  <sheetViews>
    <sheetView showGridLines="0" rightToLeft="1" view="pageBreakPreview" topLeftCell="A9" zoomScale="70" zoomScaleNormal="70" zoomScaleSheetLayoutView="70" workbookViewId="0">
      <selection activeCell="V11" sqref="V11"/>
    </sheetView>
  </sheetViews>
  <sheetFormatPr defaultRowHeight="18"/>
  <cols>
    <col min="1" max="1" width="7.28515625" style="330" bestFit="1" customWidth="1"/>
    <col min="2" max="2" width="5.85546875" style="330" customWidth="1"/>
    <col min="3" max="3" width="8.42578125" style="629" customWidth="1"/>
    <col min="4" max="6" width="5.28515625" style="330" customWidth="1"/>
    <col min="7" max="7" width="22.42578125" style="330" customWidth="1"/>
    <col min="8" max="9" width="6.85546875" style="330" customWidth="1"/>
    <col min="10" max="10" width="10" style="330" customWidth="1"/>
    <col min="11" max="11" width="8.28515625" style="330" bestFit="1" customWidth="1"/>
    <col min="12" max="12" width="30.85546875" style="330" customWidth="1"/>
    <col min="13" max="13" width="7.5703125" style="330" customWidth="1"/>
    <col min="14" max="14" width="11" style="330" customWidth="1"/>
    <col min="15" max="15" width="8" style="330" customWidth="1"/>
    <col min="16" max="16" width="4.7109375" style="330" bestFit="1" customWidth="1"/>
    <col min="17" max="17" width="7.28515625" style="330" customWidth="1"/>
    <col min="18" max="18" width="8.42578125" style="330" customWidth="1"/>
    <col min="19" max="19" width="5.7109375" style="330" customWidth="1"/>
    <col min="20" max="20" width="4.85546875" style="330" customWidth="1"/>
    <col min="21" max="21" width="7.42578125" style="330" customWidth="1"/>
    <col min="22" max="23" width="7.7109375" style="330" customWidth="1"/>
    <col min="24" max="32" width="5" style="330" customWidth="1"/>
    <col min="33" max="33" width="15.28515625" style="330" customWidth="1"/>
    <col min="34" max="34" width="9.7109375" style="330" customWidth="1"/>
    <col min="35" max="16384" width="9.140625" style="330"/>
  </cols>
  <sheetData>
    <row r="1" spans="1:34" ht="24">
      <c r="A1" s="805" t="s">
        <v>455</v>
      </c>
      <c r="B1" s="806"/>
      <c r="C1" s="806"/>
      <c r="D1" s="806"/>
      <c r="E1" s="806"/>
      <c r="F1" s="806"/>
      <c r="G1" s="806"/>
      <c r="H1" s="806"/>
      <c r="I1" s="806"/>
      <c r="J1" s="806"/>
      <c r="K1" s="806"/>
      <c r="L1" s="806"/>
      <c r="M1" s="806"/>
      <c r="N1" s="806"/>
      <c r="O1" s="806"/>
      <c r="P1" s="806"/>
      <c r="Q1" s="806"/>
      <c r="R1" s="806"/>
      <c r="S1" s="806"/>
      <c r="T1" s="806"/>
      <c r="U1" s="806"/>
      <c r="V1" s="806"/>
      <c r="W1" s="806"/>
      <c r="X1" s="806"/>
      <c r="Y1" s="806"/>
      <c r="Z1" s="806"/>
      <c r="AA1" s="806"/>
      <c r="AB1" s="806"/>
      <c r="AC1" s="806"/>
      <c r="AD1" s="806"/>
      <c r="AE1" s="806"/>
      <c r="AF1" s="806"/>
      <c r="AG1" s="807"/>
      <c r="AH1" s="662"/>
    </row>
    <row r="2" spans="1:34" ht="24">
      <c r="A2" s="808" t="s">
        <v>454</v>
      </c>
      <c r="B2" s="809"/>
      <c r="C2" s="809"/>
      <c r="D2" s="809"/>
      <c r="E2" s="809"/>
      <c r="F2" s="809"/>
      <c r="G2" s="809"/>
      <c r="H2" s="809"/>
      <c r="I2" s="809"/>
      <c r="J2" s="809"/>
      <c r="K2" s="809"/>
      <c r="L2" s="809"/>
      <c r="M2" s="809"/>
      <c r="N2" s="809"/>
      <c r="O2" s="809"/>
      <c r="P2" s="809"/>
      <c r="Q2" s="809"/>
      <c r="R2" s="809"/>
      <c r="S2" s="809"/>
      <c r="T2" s="809"/>
      <c r="U2" s="809"/>
      <c r="V2" s="809"/>
      <c r="W2" s="809"/>
      <c r="X2" s="809"/>
      <c r="Y2" s="809"/>
      <c r="Z2" s="809"/>
      <c r="AA2" s="809"/>
      <c r="AB2" s="809"/>
      <c r="AC2" s="809"/>
      <c r="AD2" s="809"/>
      <c r="AE2" s="809"/>
      <c r="AF2" s="809"/>
      <c r="AG2" s="810"/>
      <c r="AH2" s="661"/>
    </row>
    <row r="3" spans="1:34" ht="24">
      <c r="A3" s="808" t="s">
        <v>453</v>
      </c>
      <c r="B3" s="809"/>
      <c r="C3" s="809"/>
      <c r="D3" s="809"/>
      <c r="E3" s="809"/>
      <c r="F3" s="809"/>
      <c r="G3" s="809"/>
      <c r="H3" s="809"/>
      <c r="I3" s="809"/>
      <c r="J3" s="809"/>
      <c r="K3" s="809"/>
      <c r="L3" s="809"/>
      <c r="M3" s="809"/>
      <c r="N3" s="809"/>
      <c r="O3" s="809"/>
      <c r="P3" s="809"/>
      <c r="Q3" s="809"/>
      <c r="R3" s="809"/>
      <c r="S3" s="809"/>
      <c r="T3" s="809"/>
      <c r="U3" s="809"/>
      <c r="V3" s="809"/>
      <c r="W3" s="809"/>
      <c r="X3" s="809"/>
      <c r="Y3" s="809"/>
      <c r="Z3" s="809"/>
      <c r="AA3" s="809"/>
      <c r="AB3" s="809"/>
      <c r="AC3" s="809"/>
      <c r="AD3" s="809"/>
      <c r="AE3" s="809"/>
      <c r="AF3" s="809"/>
      <c r="AG3" s="810"/>
      <c r="AH3" s="661"/>
    </row>
    <row r="4" spans="1:34" ht="24">
      <c r="A4" s="811" t="s">
        <v>452</v>
      </c>
      <c r="B4" s="812"/>
      <c r="C4" s="812"/>
      <c r="D4" s="812"/>
      <c r="E4" s="812"/>
      <c r="F4" s="812"/>
      <c r="G4" s="812"/>
      <c r="H4" s="812"/>
      <c r="I4" s="812"/>
      <c r="J4" s="812"/>
      <c r="K4" s="812"/>
      <c r="L4" s="812"/>
      <c r="M4" s="812"/>
      <c r="N4" s="812"/>
      <c r="O4" s="812"/>
      <c r="P4" s="812"/>
      <c r="Q4" s="812"/>
      <c r="R4" s="812"/>
      <c r="S4" s="812"/>
      <c r="T4" s="812"/>
      <c r="U4" s="812"/>
      <c r="V4" s="812"/>
      <c r="W4" s="812"/>
      <c r="X4" s="812"/>
      <c r="Y4" s="812"/>
      <c r="Z4" s="812"/>
      <c r="AA4" s="812"/>
      <c r="AB4" s="812"/>
      <c r="AC4" s="812"/>
      <c r="AD4" s="812"/>
      <c r="AE4" s="812"/>
      <c r="AF4" s="812"/>
      <c r="AG4" s="813"/>
      <c r="AH4" s="660"/>
    </row>
    <row r="5" spans="1:34" ht="22.5">
      <c r="A5" s="802" t="s">
        <v>451</v>
      </c>
      <c r="B5" s="803"/>
      <c r="C5" s="803"/>
      <c r="D5" s="803"/>
      <c r="E5" s="803"/>
      <c r="F5" s="803"/>
      <c r="G5" s="803"/>
      <c r="H5" s="803"/>
      <c r="I5" s="803"/>
      <c r="J5" s="803"/>
      <c r="K5" s="803"/>
      <c r="L5" s="803"/>
      <c r="M5" s="803"/>
      <c r="N5" s="803"/>
      <c r="O5" s="803"/>
      <c r="P5" s="803"/>
      <c r="Q5" s="803"/>
      <c r="R5" s="803"/>
      <c r="S5" s="803"/>
      <c r="T5" s="803"/>
      <c r="U5" s="803"/>
      <c r="V5" s="803"/>
      <c r="W5" s="803"/>
      <c r="X5" s="803"/>
      <c r="Y5" s="803"/>
      <c r="Z5" s="803"/>
      <c r="AA5" s="803"/>
      <c r="AB5" s="803"/>
      <c r="AC5" s="803"/>
      <c r="AD5" s="803"/>
      <c r="AE5" s="803"/>
      <c r="AF5" s="803"/>
      <c r="AG5" s="804"/>
      <c r="AH5" s="660"/>
    </row>
    <row r="6" spans="1:34" ht="22.5">
      <c r="A6" s="802" t="s">
        <v>450</v>
      </c>
      <c r="B6" s="803"/>
      <c r="C6" s="803"/>
      <c r="D6" s="803"/>
      <c r="E6" s="803"/>
      <c r="F6" s="803"/>
      <c r="G6" s="803"/>
      <c r="H6" s="803"/>
      <c r="I6" s="803"/>
      <c r="J6" s="803"/>
      <c r="K6" s="803"/>
      <c r="L6" s="803"/>
      <c r="M6" s="803"/>
      <c r="N6" s="803"/>
      <c r="O6" s="803"/>
      <c r="P6" s="803"/>
      <c r="Q6" s="803"/>
      <c r="R6" s="803"/>
      <c r="S6" s="803"/>
      <c r="T6" s="803"/>
      <c r="U6" s="803"/>
      <c r="V6" s="803"/>
      <c r="W6" s="803"/>
      <c r="X6" s="803"/>
      <c r="Y6" s="803"/>
      <c r="Z6" s="803"/>
      <c r="AA6" s="803"/>
      <c r="AB6" s="803"/>
      <c r="AC6" s="803"/>
      <c r="AD6" s="803"/>
      <c r="AE6" s="803"/>
      <c r="AF6" s="803"/>
      <c r="AG6" s="804"/>
      <c r="AH6" s="660"/>
    </row>
    <row r="7" spans="1:34" ht="23.25" thickBot="1">
      <c r="A7" s="815" t="s">
        <v>449</v>
      </c>
      <c r="B7" s="816"/>
      <c r="C7" s="816"/>
      <c r="D7" s="816"/>
      <c r="E7" s="816"/>
      <c r="F7" s="816"/>
      <c r="G7" s="816"/>
      <c r="H7" s="816"/>
      <c r="I7" s="816"/>
      <c r="J7" s="816"/>
      <c r="K7" s="816"/>
      <c r="L7" s="816"/>
      <c r="M7" s="816"/>
      <c r="N7" s="816"/>
      <c r="O7" s="816"/>
      <c r="P7" s="816"/>
      <c r="Q7" s="816"/>
      <c r="R7" s="816"/>
      <c r="S7" s="816"/>
      <c r="T7" s="816"/>
      <c r="U7" s="816"/>
      <c r="V7" s="816"/>
      <c r="W7" s="816"/>
      <c r="X7" s="816"/>
      <c r="Y7" s="816"/>
      <c r="Z7" s="816"/>
      <c r="AA7" s="816"/>
      <c r="AB7" s="816"/>
      <c r="AC7" s="816"/>
      <c r="AD7" s="816"/>
      <c r="AE7" s="816"/>
      <c r="AF7" s="816"/>
      <c r="AG7" s="817"/>
      <c r="AH7" s="659"/>
    </row>
    <row r="8" spans="1:34" s="657" customFormat="1" ht="165" customHeight="1">
      <c r="A8" s="663" t="s">
        <v>0</v>
      </c>
      <c r="B8" s="664" t="s">
        <v>448</v>
      </c>
      <c r="C8" s="665" t="s">
        <v>447</v>
      </c>
      <c r="D8" s="663" t="s">
        <v>446</v>
      </c>
      <c r="E8" s="663" t="s">
        <v>445</v>
      </c>
      <c r="F8" s="663" t="s">
        <v>444</v>
      </c>
      <c r="G8" s="665" t="s">
        <v>443</v>
      </c>
      <c r="H8" s="666" t="s">
        <v>442</v>
      </c>
      <c r="I8" s="666" t="s">
        <v>306</v>
      </c>
      <c r="J8" s="663" t="s">
        <v>307</v>
      </c>
      <c r="K8" s="666" t="s">
        <v>441</v>
      </c>
      <c r="L8" s="667" t="s">
        <v>440</v>
      </c>
      <c r="M8" s="668" t="s">
        <v>439</v>
      </c>
      <c r="N8" s="666" t="s">
        <v>438</v>
      </c>
      <c r="O8" s="663" t="s">
        <v>437</v>
      </c>
      <c r="P8" s="663" t="s">
        <v>436</v>
      </c>
      <c r="Q8" s="666" t="s">
        <v>435</v>
      </c>
      <c r="R8" s="666" t="s">
        <v>434</v>
      </c>
      <c r="S8" s="663" t="s">
        <v>433</v>
      </c>
      <c r="T8" s="666" t="s">
        <v>432</v>
      </c>
      <c r="U8" s="666" t="s">
        <v>431</v>
      </c>
      <c r="V8" s="666" t="s">
        <v>430</v>
      </c>
      <c r="W8" s="666" t="s">
        <v>429</v>
      </c>
      <c r="X8" s="666" t="s">
        <v>428</v>
      </c>
      <c r="Y8" s="666" t="s">
        <v>427</v>
      </c>
      <c r="Z8" s="666" t="s">
        <v>426</v>
      </c>
      <c r="AA8" s="666" t="s">
        <v>425</v>
      </c>
      <c r="AB8" s="666" t="s">
        <v>424</v>
      </c>
      <c r="AC8" s="666" t="s">
        <v>423</v>
      </c>
      <c r="AD8" s="666" t="s">
        <v>422</v>
      </c>
      <c r="AE8" s="666" t="s">
        <v>421</v>
      </c>
      <c r="AF8" s="666" t="s">
        <v>420</v>
      </c>
      <c r="AG8" s="666" t="s">
        <v>8</v>
      </c>
      <c r="AH8" s="658"/>
    </row>
    <row r="9" spans="1:34" s="641" customFormat="1" ht="109.5" customHeight="1">
      <c r="A9" s="654">
        <v>1</v>
      </c>
      <c r="B9" s="651" t="s">
        <v>398</v>
      </c>
      <c r="C9" s="651" t="s">
        <v>123</v>
      </c>
      <c r="D9" s="651" t="s">
        <v>397</v>
      </c>
      <c r="E9" s="651" t="s">
        <v>396</v>
      </c>
      <c r="F9" s="651" t="s">
        <v>395</v>
      </c>
      <c r="G9" s="653" t="s">
        <v>394</v>
      </c>
      <c r="H9" s="651" t="s">
        <v>321</v>
      </c>
      <c r="I9" s="651" t="s">
        <v>318</v>
      </c>
      <c r="J9" s="651" t="s">
        <v>419</v>
      </c>
      <c r="K9" s="651" t="s">
        <v>392</v>
      </c>
      <c r="L9" s="652" t="s">
        <v>328</v>
      </c>
      <c r="M9" s="651" t="s">
        <v>417</v>
      </c>
      <c r="N9" s="651" t="s">
        <v>405</v>
      </c>
      <c r="O9" s="651" t="s">
        <v>416</v>
      </c>
      <c r="P9" s="651" t="s">
        <v>415</v>
      </c>
      <c r="Q9" s="650" t="s">
        <v>386</v>
      </c>
      <c r="R9" s="649" t="s">
        <v>385</v>
      </c>
      <c r="S9" s="648"/>
      <c r="T9" s="647">
        <f>'Financial Plan 1397'!H76</f>
        <v>89999999.523809522</v>
      </c>
      <c r="U9" s="647">
        <f>'Financial Plan 1397'!H6</f>
        <v>16900000</v>
      </c>
      <c r="V9" s="645" t="s">
        <v>384</v>
      </c>
      <c r="W9" s="643" t="s">
        <v>418</v>
      </c>
      <c r="X9" s="643"/>
      <c r="Y9" s="643"/>
      <c r="Z9" s="643"/>
      <c r="AA9" s="643"/>
      <c r="AB9" s="643"/>
      <c r="AC9" s="643"/>
      <c r="AD9" s="643"/>
      <c r="AE9" s="646">
        <v>120</v>
      </c>
      <c r="AF9" s="643"/>
      <c r="AG9" s="655"/>
    </row>
    <row r="10" spans="1:34" s="641" customFormat="1" ht="106.5" customHeight="1">
      <c r="A10" s="654">
        <v>2</v>
      </c>
      <c r="B10" s="651" t="s">
        <v>398</v>
      </c>
      <c r="C10" s="651" t="s">
        <v>123</v>
      </c>
      <c r="D10" s="651" t="s">
        <v>397</v>
      </c>
      <c r="E10" s="651" t="s">
        <v>396</v>
      </c>
      <c r="F10" s="651" t="s">
        <v>395</v>
      </c>
      <c r="G10" s="653" t="s">
        <v>394</v>
      </c>
      <c r="H10" s="651" t="s">
        <v>321</v>
      </c>
      <c r="I10" s="651" t="s">
        <v>318</v>
      </c>
      <c r="J10" s="651" t="s">
        <v>456</v>
      </c>
      <c r="K10" s="651" t="s">
        <v>392</v>
      </c>
      <c r="L10" s="652" t="s">
        <v>461</v>
      </c>
      <c r="M10" s="651" t="s">
        <v>417</v>
      </c>
      <c r="N10" s="651" t="s">
        <v>405</v>
      </c>
      <c r="O10" s="651" t="s">
        <v>416</v>
      </c>
      <c r="P10" s="651" t="s">
        <v>415</v>
      </c>
      <c r="Q10" s="650" t="s">
        <v>386</v>
      </c>
      <c r="R10" s="649" t="s">
        <v>385</v>
      </c>
      <c r="S10" s="648"/>
      <c r="T10" s="647">
        <f>'Financial Plan 1397'!H76</f>
        <v>89999999.523809522</v>
      </c>
      <c r="U10" s="647">
        <f>'Financial Plan 1397'!H7</f>
        <v>11400000</v>
      </c>
      <c r="V10" s="645" t="s">
        <v>384</v>
      </c>
      <c r="W10" s="643" t="s">
        <v>383</v>
      </c>
      <c r="X10" s="643"/>
      <c r="Y10" s="643"/>
      <c r="Z10" s="643"/>
      <c r="AA10" s="643"/>
      <c r="AB10" s="643"/>
      <c r="AC10" s="643"/>
      <c r="AD10" s="643"/>
      <c r="AE10" s="646">
        <v>60</v>
      </c>
      <c r="AF10" s="643"/>
      <c r="AG10" s="656"/>
    </row>
    <row r="11" spans="1:34" s="641" customFormat="1" ht="106.5" customHeight="1">
      <c r="A11" s="654">
        <v>3</v>
      </c>
      <c r="B11" s="651" t="s">
        <v>398</v>
      </c>
      <c r="C11" s="651" t="s">
        <v>123</v>
      </c>
      <c r="D11" s="651" t="s">
        <v>397</v>
      </c>
      <c r="E11" s="651" t="s">
        <v>396</v>
      </c>
      <c r="F11" s="651" t="s">
        <v>395</v>
      </c>
      <c r="G11" s="653" t="s">
        <v>394</v>
      </c>
      <c r="H11" s="651" t="s">
        <v>321</v>
      </c>
      <c r="I11" s="651" t="s">
        <v>318</v>
      </c>
      <c r="J11" s="651" t="s">
        <v>457</v>
      </c>
      <c r="K11" s="651" t="s">
        <v>392</v>
      </c>
      <c r="L11" s="652" t="s">
        <v>458</v>
      </c>
      <c r="M11" s="651" t="s">
        <v>417</v>
      </c>
      <c r="N11" s="651" t="s">
        <v>405</v>
      </c>
      <c r="O11" s="651" t="s">
        <v>416</v>
      </c>
      <c r="P11" s="651" t="s">
        <v>415</v>
      </c>
      <c r="Q11" s="650" t="s">
        <v>386</v>
      </c>
      <c r="R11" s="649" t="s">
        <v>385</v>
      </c>
      <c r="S11" s="648"/>
      <c r="T11" s="647">
        <f>'Financial Plan 1397'!H76</f>
        <v>89999999.523809522</v>
      </c>
      <c r="U11" s="647">
        <f>'Financial Plan 1397'!H8</f>
        <v>2500000</v>
      </c>
      <c r="V11" s="645" t="s">
        <v>384</v>
      </c>
      <c r="W11" s="643" t="s">
        <v>383</v>
      </c>
      <c r="X11" s="643"/>
      <c r="Y11" s="643"/>
      <c r="Z11" s="643"/>
      <c r="AA11" s="643"/>
      <c r="AB11" s="643"/>
      <c r="AC11" s="643"/>
      <c r="AD11" s="643"/>
      <c r="AE11" s="646">
        <v>30</v>
      </c>
      <c r="AF11" s="643"/>
      <c r="AG11" s="656"/>
    </row>
    <row r="12" spans="1:34" s="641" customFormat="1" ht="101.25" customHeight="1">
      <c r="A12" s="654">
        <v>4</v>
      </c>
      <c r="B12" s="651" t="s">
        <v>398</v>
      </c>
      <c r="C12" s="651" t="s">
        <v>123</v>
      </c>
      <c r="D12" s="651" t="s">
        <v>397</v>
      </c>
      <c r="E12" s="651" t="s">
        <v>396</v>
      </c>
      <c r="F12" s="651" t="s">
        <v>395</v>
      </c>
      <c r="G12" s="653" t="s">
        <v>394</v>
      </c>
      <c r="H12" s="651" t="s">
        <v>321</v>
      </c>
      <c r="I12" s="651" t="s">
        <v>318</v>
      </c>
      <c r="J12" s="651" t="s">
        <v>393</v>
      </c>
      <c r="K12" s="651" t="s">
        <v>392</v>
      </c>
      <c r="L12" s="652" t="s">
        <v>414</v>
      </c>
      <c r="M12" s="651" t="s">
        <v>390</v>
      </c>
      <c r="N12" s="651" t="s">
        <v>389</v>
      </c>
      <c r="O12" s="651" t="s">
        <v>388</v>
      </c>
      <c r="P12" s="651" t="s">
        <v>223</v>
      </c>
      <c r="Q12" s="650" t="s">
        <v>386</v>
      </c>
      <c r="R12" s="649" t="s">
        <v>385</v>
      </c>
      <c r="S12" s="648"/>
      <c r="T12" s="647">
        <f>T9</f>
        <v>89999999.523809522</v>
      </c>
      <c r="U12" s="646">
        <f>'Financial Plan 1397'!H72+'Financial Plan 1397'!H70</f>
        <v>225000</v>
      </c>
      <c r="V12" s="645" t="s">
        <v>384</v>
      </c>
      <c r="W12" s="643" t="s">
        <v>413</v>
      </c>
      <c r="X12" s="643"/>
      <c r="Y12" s="643"/>
      <c r="Z12" s="643"/>
      <c r="AA12" s="643"/>
      <c r="AB12" s="643"/>
      <c r="AC12" s="643"/>
      <c r="AD12" s="643"/>
      <c r="AE12" s="646">
        <v>30</v>
      </c>
      <c r="AF12" s="643"/>
      <c r="AG12" s="656"/>
    </row>
    <row r="13" spans="1:34" s="641" customFormat="1" ht="103.5" customHeight="1">
      <c r="A13" s="654">
        <v>5</v>
      </c>
      <c r="B13" s="651" t="s">
        <v>398</v>
      </c>
      <c r="C13" s="651" t="s">
        <v>123</v>
      </c>
      <c r="D13" s="651" t="s">
        <v>397</v>
      </c>
      <c r="E13" s="651" t="s">
        <v>396</v>
      </c>
      <c r="F13" s="651" t="s">
        <v>395</v>
      </c>
      <c r="G13" s="653" t="s">
        <v>394</v>
      </c>
      <c r="H13" s="651" t="s">
        <v>321</v>
      </c>
      <c r="I13" s="651" t="s">
        <v>318</v>
      </c>
      <c r="J13" s="651" t="s">
        <v>393</v>
      </c>
      <c r="K13" s="651" t="s">
        <v>392</v>
      </c>
      <c r="L13" s="652" t="s">
        <v>412</v>
      </c>
      <c r="M13" s="651" t="s">
        <v>390</v>
      </c>
      <c r="N13" s="651" t="s">
        <v>389</v>
      </c>
      <c r="O13" s="651" t="s">
        <v>388</v>
      </c>
      <c r="P13" s="651" t="s">
        <v>411</v>
      </c>
      <c r="Q13" s="650" t="s">
        <v>386</v>
      </c>
      <c r="R13" s="649" t="s">
        <v>385</v>
      </c>
      <c r="S13" s="648"/>
      <c r="T13" s="647">
        <f>T9</f>
        <v>89999999.523809522</v>
      </c>
      <c r="U13" s="646">
        <f>'Financial Plan 1397'!H69</f>
        <v>120000</v>
      </c>
      <c r="V13" s="645" t="s">
        <v>384</v>
      </c>
      <c r="W13" s="643" t="s">
        <v>410</v>
      </c>
      <c r="X13" s="643"/>
      <c r="Y13" s="643"/>
      <c r="Z13" s="643"/>
      <c r="AA13" s="643"/>
      <c r="AB13" s="643"/>
      <c r="AC13" s="643"/>
      <c r="AD13" s="643"/>
      <c r="AE13" s="646">
        <v>30</v>
      </c>
      <c r="AF13" s="643"/>
      <c r="AG13" s="656"/>
    </row>
    <row r="14" spans="1:34" s="641" customFormat="1" ht="102.75" customHeight="1">
      <c r="A14" s="654">
        <v>6</v>
      </c>
      <c r="B14" s="651" t="s">
        <v>398</v>
      </c>
      <c r="C14" s="651" t="s">
        <v>123</v>
      </c>
      <c r="D14" s="651" t="s">
        <v>397</v>
      </c>
      <c r="E14" s="651" t="s">
        <v>396</v>
      </c>
      <c r="F14" s="651" t="s">
        <v>395</v>
      </c>
      <c r="G14" s="653" t="s">
        <v>394</v>
      </c>
      <c r="H14" s="651" t="s">
        <v>321</v>
      </c>
      <c r="I14" s="651" t="s">
        <v>318</v>
      </c>
      <c r="J14" s="651" t="s">
        <v>393</v>
      </c>
      <c r="K14" s="651" t="s">
        <v>392</v>
      </c>
      <c r="L14" s="652" t="s">
        <v>409</v>
      </c>
      <c r="M14" s="651" t="s">
        <v>390</v>
      </c>
      <c r="N14" s="651" t="s">
        <v>389</v>
      </c>
      <c r="O14" s="651" t="s">
        <v>388</v>
      </c>
      <c r="P14" s="651" t="s">
        <v>408</v>
      </c>
      <c r="Q14" s="650" t="s">
        <v>386</v>
      </c>
      <c r="R14" s="649" t="s">
        <v>385</v>
      </c>
      <c r="S14" s="648"/>
      <c r="T14" s="647">
        <f>T9</f>
        <v>89999999.523809522</v>
      </c>
      <c r="U14" s="646">
        <f>'Financial Plan 1397'!H71</f>
        <v>392000</v>
      </c>
      <c r="V14" s="645" t="s">
        <v>384</v>
      </c>
      <c r="W14" s="643" t="s">
        <v>407</v>
      </c>
      <c r="X14" s="643"/>
      <c r="Y14" s="643"/>
      <c r="Z14" s="643"/>
      <c r="AA14" s="643"/>
      <c r="AB14" s="643"/>
      <c r="AC14" s="643"/>
      <c r="AD14" s="643"/>
      <c r="AE14" s="646">
        <v>30</v>
      </c>
      <c r="AF14" s="643"/>
      <c r="AG14" s="655"/>
    </row>
    <row r="15" spans="1:34" s="641" customFormat="1" ht="112.5" customHeight="1">
      <c r="A15" s="654">
        <v>7</v>
      </c>
      <c r="B15" s="651" t="s">
        <v>398</v>
      </c>
      <c r="C15" s="651" t="s">
        <v>123</v>
      </c>
      <c r="D15" s="651" t="s">
        <v>397</v>
      </c>
      <c r="E15" s="651" t="s">
        <v>396</v>
      </c>
      <c r="F15" s="651" t="s">
        <v>395</v>
      </c>
      <c r="G15" s="653" t="s">
        <v>394</v>
      </c>
      <c r="H15" s="651" t="s">
        <v>321</v>
      </c>
      <c r="I15" s="651" t="s">
        <v>318</v>
      </c>
      <c r="J15" s="651" t="s">
        <v>393</v>
      </c>
      <c r="K15" s="651" t="s">
        <v>392</v>
      </c>
      <c r="L15" s="652" t="s">
        <v>406</v>
      </c>
      <c r="M15" s="651" t="s">
        <v>390</v>
      </c>
      <c r="N15" s="651" t="s">
        <v>405</v>
      </c>
      <c r="O15" s="651" t="s">
        <v>388</v>
      </c>
      <c r="P15" s="651" t="s">
        <v>404</v>
      </c>
      <c r="Q15" s="650" t="s">
        <v>386</v>
      </c>
      <c r="R15" s="649" t="s">
        <v>385</v>
      </c>
      <c r="S15" s="648"/>
      <c r="T15" s="647">
        <f>T9</f>
        <v>89999999.523809522</v>
      </c>
      <c r="U15" s="646">
        <f>'Financial Plan 1397'!H65+'Financial Plan 1397'!H66</f>
        <v>660000</v>
      </c>
      <c r="V15" s="645" t="s">
        <v>384</v>
      </c>
      <c r="W15" s="643" t="s">
        <v>403</v>
      </c>
      <c r="X15" s="643"/>
      <c r="Y15" s="643"/>
      <c r="Z15" s="643"/>
      <c r="AA15" s="643"/>
      <c r="AB15" s="643"/>
      <c r="AC15" s="643"/>
      <c r="AD15" s="643"/>
      <c r="AE15" s="644" t="s">
        <v>402</v>
      </c>
      <c r="AF15" s="643"/>
      <c r="AG15" s="655"/>
    </row>
    <row r="16" spans="1:34" s="641" customFormat="1" ht="145.5" customHeight="1">
      <c r="A16" s="654">
        <v>8</v>
      </c>
      <c r="B16" s="651" t="s">
        <v>398</v>
      </c>
      <c r="C16" s="651" t="s">
        <v>123</v>
      </c>
      <c r="D16" s="651" t="s">
        <v>397</v>
      </c>
      <c r="E16" s="651" t="s">
        <v>396</v>
      </c>
      <c r="F16" s="651" t="s">
        <v>395</v>
      </c>
      <c r="G16" s="653" t="s">
        <v>394</v>
      </c>
      <c r="H16" s="651" t="s">
        <v>321</v>
      </c>
      <c r="I16" s="651" t="s">
        <v>318</v>
      </c>
      <c r="J16" s="651" t="s">
        <v>393</v>
      </c>
      <c r="K16" s="651" t="s">
        <v>392</v>
      </c>
      <c r="L16" s="652" t="s">
        <v>401</v>
      </c>
      <c r="M16" s="651" t="s">
        <v>390</v>
      </c>
      <c r="N16" s="651" t="s">
        <v>389</v>
      </c>
      <c r="O16" s="651" t="s">
        <v>388</v>
      </c>
      <c r="P16" s="651" t="s">
        <v>400</v>
      </c>
      <c r="Q16" s="650" t="s">
        <v>386</v>
      </c>
      <c r="R16" s="649" t="s">
        <v>385</v>
      </c>
      <c r="S16" s="648"/>
      <c r="T16" s="647">
        <f>T9</f>
        <v>89999999.523809522</v>
      </c>
      <c r="U16" s="646">
        <f>'Financial Plan 1397'!H67+'Financial Plan 1397'!H68+'Financial Plan 1397'!H73+'Financial Plan 1397'!H64</f>
        <v>260000</v>
      </c>
      <c r="V16" s="645" t="s">
        <v>384</v>
      </c>
      <c r="W16" s="643" t="s">
        <v>399</v>
      </c>
      <c r="X16" s="643"/>
      <c r="Y16" s="643"/>
      <c r="Z16" s="643"/>
      <c r="AA16" s="643"/>
      <c r="AB16" s="643"/>
      <c r="AC16" s="643"/>
      <c r="AD16" s="643"/>
      <c r="AE16" s="646">
        <v>30</v>
      </c>
      <c r="AF16" s="643"/>
      <c r="AG16" s="655"/>
    </row>
    <row r="17" spans="1:33" s="641" customFormat="1" ht="115.5" customHeight="1">
      <c r="A17" s="654">
        <v>9</v>
      </c>
      <c r="B17" s="651" t="s">
        <v>398</v>
      </c>
      <c r="C17" s="651" t="s">
        <v>123</v>
      </c>
      <c r="D17" s="651" t="s">
        <v>397</v>
      </c>
      <c r="E17" s="651" t="s">
        <v>396</v>
      </c>
      <c r="F17" s="651" t="s">
        <v>395</v>
      </c>
      <c r="G17" s="653" t="s">
        <v>394</v>
      </c>
      <c r="H17" s="651" t="s">
        <v>321</v>
      </c>
      <c r="I17" s="651" t="s">
        <v>318</v>
      </c>
      <c r="J17" s="651" t="s">
        <v>393</v>
      </c>
      <c r="K17" s="651" t="s">
        <v>392</v>
      </c>
      <c r="L17" s="652" t="s">
        <v>391</v>
      </c>
      <c r="M17" s="651" t="s">
        <v>390</v>
      </c>
      <c r="N17" s="651" t="s">
        <v>389</v>
      </c>
      <c r="O17" s="651" t="s">
        <v>388</v>
      </c>
      <c r="P17" s="651" t="s">
        <v>387</v>
      </c>
      <c r="Q17" s="650" t="s">
        <v>386</v>
      </c>
      <c r="R17" s="649" t="s">
        <v>385</v>
      </c>
      <c r="S17" s="648"/>
      <c r="T17" s="647">
        <f>T9</f>
        <v>89999999.523809522</v>
      </c>
      <c r="U17" s="646">
        <f>'Financial Plan 1397'!H74+'Financial Plan 1397'!H63</f>
        <v>1895022</v>
      </c>
      <c r="V17" s="645" t="s">
        <v>384</v>
      </c>
      <c r="W17" s="643" t="s">
        <v>383</v>
      </c>
      <c r="X17" s="643"/>
      <c r="Y17" s="643"/>
      <c r="Z17" s="643"/>
      <c r="AA17" s="643"/>
      <c r="AB17" s="643"/>
      <c r="AC17" s="643"/>
      <c r="AD17" s="643"/>
      <c r="AE17" s="644" t="s">
        <v>382</v>
      </c>
      <c r="AF17" s="643"/>
      <c r="AG17" s="642"/>
    </row>
    <row r="18" spans="1:33" ht="24">
      <c r="A18" s="635"/>
      <c r="B18" s="630"/>
      <c r="C18" s="818" t="s">
        <v>381</v>
      </c>
      <c r="D18" s="818"/>
      <c r="E18" s="818"/>
      <c r="F18" s="818"/>
      <c r="G18" s="640"/>
      <c r="H18" s="639"/>
      <c r="I18" s="814" t="s">
        <v>380</v>
      </c>
      <c r="J18" s="814"/>
      <c r="K18" s="814"/>
      <c r="L18" s="814"/>
      <c r="M18" s="637"/>
      <c r="N18" s="814" t="s">
        <v>379</v>
      </c>
      <c r="O18" s="814"/>
      <c r="P18" s="814"/>
      <c r="Q18" s="814"/>
      <c r="R18" s="637"/>
      <c r="S18" s="635"/>
      <c r="T18" s="635"/>
      <c r="U18" s="638"/>
      <c r="V18" s="637" t="s">
        <v>136</v>
      </c>
      <c r="W18" s="636"/>
      <c r="X18" s="636"/>
      <c r="Y18" s="636"/>
      <c r="Z18" s="636"/>
      <c r="AA18" s="635"/>
      <c r="AB18" s="820" t="s">
        <v>378</v>
      </c>
      <c r="AC18" s="821"/>
      <c r="AD18" s="821"/>
      <c r="AE18" s="821"/>
      <c r="AF18" s="821"/>
      <c r="AG18" s="635"/>
    </row>
    <row r="19" spans="1:33" ht="18.75">
      <c r="A19" s="630"/>
      <c r="B19" s="630"/>
      <c r="C19" s="631" t="s">
        <v>377</v>
      </c>
      <c r="D19" s="819" t="s">
        <v>376</v>
      </c>
      <c r="E19" s="819"/>
      <c r="F19" s="819"/>
      <c r="G19" s="819"/>
      <c r="H19" s="630"/>
      <c r="I19" s="801" t="s">
        <v>375</v>
      </c>
      <c r="J19" s="801"/>
      <c r="K19" s="801"/>
      <c r="L19" s="801"/>
      <c r="M19" s="632"/>
      <c r="N19" s="632" t="s">
        <v>374</v>
      </c>
      <c r="O19" s="632"/>
      <c r="P19" s="632"/>
      <c r="Q19" s="632"/>
      <c r="R19" s="632"/>
      <c r="S19" s="630"/>
      <c r="T19" s="630"/>
      <c r="U19" s="630"/>
      <c r="V19" s="632" t="s">
        <v>373</v>
      </c>
      <c r="W19" s="632"/>
      <c r="X19" s="632"/>
      <c r="Y19" s="632"/>
      <c r="Z19" s="632"/>
      <c r="AA19" s="632"/>
      <c r="AB19" s="822" t="s">
        <v>372</v>
      </c>
      <c r="AC19" s="822"/>
      <c r="AD19" s="822"/>
      <c r="AE19" s="822"/>
      <c r="AF19" s="822"/>
      <c r="AG19" s="632"/>
    </row>
    <row r="20" spans="1:33">
      <c r="A20" s="630"/>
      <c r="B20" s="630"/>
      <c r="C20" s="634" t="s">
        <v>371</v>
      </c>
      <c r="D20" s="633" t="s">
        <v>370</v>
      </c>
      <c r="E20" s="633"/>
      <c r="F20" s="633"/>
      <c r="G20" s="633"/>
      <c r="H20" s="633"/>
      <c r="I20" s="801" t="s">
        <v>369</v>
      </c>
      <c r="J20" s="801"/>
      <c r="K20" s="801"/>
      <c r="L20" s="801"/>
      <c r="M20" s="633"/>
      <c r="N20" s="632" t="s">
        <v>368</v>
      </c>
      <c r="O20" s="633"/>
      <c r="P20" s="633"/>
      <c r="Q20" s="633"/>
      <c r="R20" s="633"/>
      <c r="S20" s="630"/>
      <c r="T20" s="630"/>
      <c r="U20" s="630"/>
      <c r="V20" s="633" t="s">
        <v>24</v>
      </c>
      <c r="W20" s="632"/>
      <c r="X20" s="632"/>
      <c r="Y20" s="632"/>
      <c r="Z20" s="632"/>
      <c r="AA20" s="632"/>
      <c r="AB20" s="633"/>
      <c r="AC20" s="633"/>
      <c r="AD20" s="633"/>
      <c r="AE20" s="633"/>
      <c r="AF20" s="633"/>
      <c r="AG20" s="633"/>
    </row>
    <row r="21" spans="1:33">
      <c r="A21" s="630"/>
      <c r="B21" s="630"/>
      <c r="C21" s="631" t="s">
        <v>367</v>
      </c>
      <c r="D21" s="630"/>
      <c r="E21" s="630"/>
      <c r="F21" s="630"/>
      <c r="G21" s="630"/>
      <c r="H21" s="630"/>
      <c r="I21" s="801" t="s">
        <v>367</v>
      </c>
      <c r="J21" s="801"/>
      <c r="K21" s="801"/>
      <c r="L21" s="801"/>
      <c r="M21" s="631"/>
      <c r="N21" s="632" t="s">
        <v>367</v>
      </c>
      <c r="O21" s="631"/>
      <c r="P21" s="631"/>
      <c r="Q21" s="631"/>
      <c r="R21" s="631"/>
      <c r="S21" s="630"/>
      <c r="T21" s="630"/>
      <c r="U21" s="630"/>
      <c r="V21" s="630"/>
      <c r="W21" s="630"/>
      <c r="X21" s="630"/>
      <c r="Y21" s="630"/>
      <c r="Z21" s="630"/>
      <c r="AA21" s="630"/>
      <c r="AB21" s="630"/>
      <c r="AC21" s="630"/>
      <c r="AD21" s="630"/>
      <c r="AE21" s="630"/>
      <c r="AF21" s="630"/>
      <c r="AG21" s="630"/>
    </row>
  </sheetData>
  <mergeCells count="16">
    <mergeCell ref="I20:L20"/>
    <mergeCell ref="I21:L21"/>
    <mergeCell ref="A5:AG5"/>
    <mergeCell ref="A1:AG1"/>
    <mergeCell ref="A2:AG2"/>
    <mergeCell ref="A3:AG3"/>
    <mergeCell ref="A4:AG4"/>
    <mergeCell ref="I18:L18"/>
    <mergeCell ref="A6:AG6"/>
    <mergeCell ref="A7:AG7"/>
    <mergeCell ref="C18:F18"/>
    <mergeCell ref="D19:G19"/>
    <mergeCell ref="AB18:AF18"/>
    <mergeCell ref="AB19:AF19"/>
    <mergeCell ref="N18:Q18"/>
    <mergeCell ref="I19:L19"/>
  </mergeCells>
  <printOptions horizontalCentered="1"/>
  <pageMargins left="0.27" right="0.27" top="0.38" bottom="0.5" header="0.55000000000000004" footer="0.5"/>
  <pageSetup scale="50" fitToHeight="0" orientation="landscape" r:id="rId1"/>
  <rowBreaks count="1" manualBreakCount="1">
    <brk id="15" max="32" man="1"/>
  </rowBreaks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:I10"/>
  <sheetViews>
    <sheetView view="pageBreakPreview" zoomScale="60" zoomScaleNormal="80" workbookViewId="0">
      <selection activeCell="F19" sqref="F19"/>
    </sheetView>
  </sheetViews>
  <sheetFormatPr defaultRowHeight="15"/>
  <cols>
    <col min="3" max="3" width="38.28515625" customWidth="1"/>
    <col min="4" max="4" width="15.42578125" customWidth="1"/>
    <col min="5" max="5" width="14.28515625" customWidth="1"/>
    <col min="6" max="6" width="17.7109375" customWidth="1"/>
    <col min="7" max="7" width="12.140625" customWidth="1"/>
    <col min="8" max="8" width="17.85546875" customWidth="1"/>
    <col min="9" max="9" width="13.42578125" customWidth="1"/>
  </cols>
  <sheetData>
    <row r="1" spans="1:9" ht="35.25" customHeight="1">
      <c r="A1" s="829" t="s">
        <v>49</v>
      </c>
      <c r="B1" s="829"/>
      <c r="C1" s="829"/>
      <c r="D1" s="829"/>
      <c r="E1" s="829"/>
      <c r="F1" s="829"/>
      <c r="G1" s="829"/>
      <c r="H1" s="829"/>
      <c r="I1" s="829"/>
    </row>
    <row r="2" spans="1:9" ht="15" customHeight="1">
      <c r="A2" s="830" t="s">
        <v>28</v>
      </c>
      <c r="B2" s="831" t="s">
        <v>29</v>
      </c>
      <c r="C2" s="831"/>
      <c r="D2" s="832" t="s">
        <v>30</v>
      </c>
      <c r="E2" s="831" t="s">
        <v>37</v>
      </c>
      <c r="F2" s="832" t="s">
        <v>38</v>
      </c>
      <c r="G2" s="832" t="s">
        <v>50</v>
      </c>
      <c r="H2" s="832" t="s">
        <v>31</v>
      </c>
      <c r="I2" s="832" t="s">
        <v>32</v>
      </c>
    </row>
    <row r="3" spans="1:9" ht="21.75" customHeight="1">
      <c r="A3" s="830"/>
      <c r="B3" s="831"/>
      <c r="C3" s="831"/>
      <c r="D3" s="832"/>
      <c r="E3" s="831"/>
      <c r="F3" s="832"/>
      <c r="G3" s="831"/>
      <c r="H3" s="832"/>
      <c r="I3" s="832"/>
    </row>
    <row r="4" spans="1:9" ht="29.25" customHeight="1">
      <c r="A4" s="31">
        <v>1</v>
      </c>
      <c r="B4" s="825" t="s">
        <v>51</v>
      </c>
      <c r="C4" s="826"/>
      <c r="D4" s="32" t="s">
        <v>35</v>
      </c>
      <c r="E4" s="25">
        <f>12*4</f>
        <v>48</v>
      </c>
      <c r="F4" s="25">
        <f>1*30*400</f>
        <v>12000</v>
      </c>
      <c r="G4" s="25">
        <v>36</v>
      </c>
      <c r="H4" s="25">
        <f>G4*F4*E4</f>
        <v>20736000</v>
      </c>
      <c r="I4" s="25">
        <f t="shared" ref="I4:I9" si="0">H4/63</f>
        <v>329142.85714285716</v>
      </c>
    </row>
    <row r="5" spans="1:9" ht="29.25" customHeight="1">
      <c r="A5" s="31">
        <v>2</v>
      </c>
      <c r="B5" s="825" t="s">
        <v>52</v>
      </c>
      <c r="C5" s="826"/>
      <c r="D5" s="32" t="s">
        <v>35</v>
      </c>
      <c r="E5" s="25">
        <f>6*4</f>
        <v>24</v>
      </c>
      <c r="F5" s="25">
        <f>1*30*400</f>
        <v>12000</v>
      </c>
      <c r="G5" s="25">
        <v>4</v>
      </c>
      <c r="H5" s="25">
        <f>G5*F5*E5</f>
        <v>1152000</v>
      </c>
      <c r="I5" s="25">
        <f t="shared" si="0"/>
        <v>18285.714285714286</v>
      </c>
    </row>
    <row r="6" spans="1:9" ht="33" customHeight="1">
      <c r="A6" s="31">
        <v>3</v>
      </c>
      <c r="B6" s="827" t="s">
        <v>70</v>
      </c>
      <c r="C6" s="828"/>
      <c r="D6" s="32" t="s">
        <v>35</v>
      </c>
      <c r="E6" s="25">
        <f>8*4</f>
        <v>32</v>
      </c>
      <c r="F6" s="25">
        <f>1*30*400</f>
        <v>12000</v>
      </c>
      <c r="G6" s="25">
        <v>56</v>
      </c>
      <c r="H6" s="25">
        <f>G6*F6*E6</f>
        <v>21504000</v>
      </c>
      <c r="I6" s="25">
        <f t="shared" si="0"/>
        <v>341333.33333333331</v>
      </c>
    </row>
    <row r="7" spans="1:9" ht="33" customHeight="1">
      <c r="A7" s="31">
        <v>4</v>
      </c>
      <c r="B7" s="825" t="s">
        <v>39</v>
      </c>
      <c r="C7" s="826"/>
      <c r="D7" s="32" t="s">
        <v>53</v>
      </c>
      <c r="E7" s="25">
        <f>20000*4</f>
        <v>80000</v>
      </c>
      <c r="F7" s="25">
        <v>55</v>
      </c>
      <c r="G7" s="25"/>
      <c r="H7" s="25">
        <f>F7*E7</f>
        <v>4400000</v>
      </c>
      <c r="I7" s="25">
        <f t="shared" si="0"/>
        <v>69841.269841269837</v>
      </c>
    </row>
    <row r="8" spans="1:9" ht="33" customHeight="1">
      <c r="A8" s="31">
        <v>5</v>
      </c>
      <c r="B8" s="825" t="s">
        <v>54</v>
      </c>
      <c r="C8" s="826"/>
      <c r="D8" s="32" t="s">
        <v>55</v>
      </c>
      <c r="E8" s="25">
        <v>4</v>
      </c>
      <c r="F8" s="25">
        <v>500000</v>
      </c>
      <c r="G8" s="25"/>
      <c r="H8" s="25">
        <f>F8*E8</f>
        <v>2000000</v>
      </c>
      <c r="I8" s="25">
        <f t="shared" si="0"/>
        <v>31746.031746031746</v>
      </c>
    </row>
    <row r="9" spans="1:9" ht="33" customHeight="1">
      <c r="A9" s="31">
        <v>6</v>
      </c>
      <c r="B9" s="825" t="s">
        <v>40</v>
      </c>
      <c r="C9" s="826"/>
      <c r="D9" s="32" t="s">
        <v>55</v>
      </c>
      <c r="E9" s="25">
        <v>4</v>
      </c>
      <c r="F9" s="25">
        <v>500000</v>
      </c>
      <c r="G9" s="25"/>
      <c r="H9" s="25">
        <f>F9*E9</f>
        <v>2000000</v>
      </c>
      <c r="I9" s="25">
        <f t="shared" si="0"/>
        <v>31746.031746031746</v>
      </c>
    </row>
    <row r="10" spans="1:9" ht="29.25" customHeight="1">
      <c r="A10" s="823" t="s">
        <v>34</v>
      </c>
      <c r="B10" s="824"/>
      <c r="C10" s="824"/>
      <c r="D10" s="33"/>
      <c r="E10" s="33"/>
      <c r="F10" s="33"/>
      <c r="G10" s="26">
        <f>SUM(G4:G6)</f>
        <v>96</v>
      </c>
      <c r="H10" s="26">
        <f>SUM(H4:H8)</f>
        <v>49792000</v>
      </c>
      <c r="I10" s="26">
        <f>SUM(I4:I8)</f>
        <v>790349.20634920627</v>
      </c>
    </row>
  </sheetData>
  <mergeCells count="16">
    <mergeCell ref="A1:I1"/>
    <mergeCell ref="A2:A3"/>
    <mergeCell ref="B2:C3"/>
    <mergeCell ref="D2:D3"/>
    <mergeCell ref="E2:E3"/>
    <mergeCell ref="F2:F3"/>
    <mergeCell ref="G2:G3"/>
    <mergeCell ref="H2:H3"/>
    <mergeCell ref="I2:I3"/>
    <mergeCell ref="A10:C10"/>
    <mergeCell ref="B4:C4"/>
    <mergeCell ref="B5:C5"/>
    <mergeCell ref="B6:C6"/>
    <mergeCell ref="B7:C7"/>
    <mergeCell ref="B8:C8"/>
    <mergeCell ref="B9:C9"/>
  </mergeCells>
  <pageMargins left="0.7" right="0.7" top="0.75" bottom="0.75" header="0.3" footer="0.3"/>
  <pageSetup scale="69" orientation="landscape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1:T17"/>
  <sheetViews>
    <sheetView workbookViewId="0">
      <selection sqref="A1:M1"/>
    </sheetView>
  </sheetViews>
  <sheetFormatPr defaultRowHeight="15"/>
  <cols>
    <col min="1" max="1" width="22.7109375" customWidth="1"/>
    <col min="2" max="2" width="11.140625" customWidth="1"/>
    <col min="3" max="3" width="11.140625" style="59" customWidth="1"/>
    <col min="4" max="4" width="11.140625" customWidth="1"/>
    <col min="5" max="5" width="11.140625" style="59" customWidth="1"/>
    <col min="6" max="7" width="11.140625" customWidth="1"/>
    <col min="8" max="8" width="12.7109375" customWidth="1"/>
    <col min="9" max="9" width="12.42578125" customWidth="1"/>
    <col min="10" max="11" width="14.28515625" customWidth="1"/>
    <col min="12" max="12" width="11.7109375" customWidth="1"/>
    <col min="13" max="13" width="13.140625" customWidth="1"/>
    <col min="15" max="15" width="28.28515625" customWidth="1"/>
    <col min="16" max="16" width="9.7109375" customWidth="1"/>
    <col min="17" max="18" width="11" customWidth="1"/>
    <col min="19" max="19" width="17.7109375" customWidth="1"/>
    <col min="20" max="20" width="15.85546875" customWidth="1"/>
  </cols>
  <sheetData>
    <row r="1" spans="1:20" ht="21.75" customHeight="1">
      <c r="A1" s="833" t="s">
        <v>56</v>
      </c>
      <c r="B1" s="834"/>
      <c r="C1" s="834"/>
      <c r="D1" s="834"/>
      <c r="E1" s="834"/>
      <c r="F1" s="834"/>
      <c r="G1" s="834"/>
      <c r="H1" s="834"/>
      <c r="I1" s="834"/>
      <c r="J1" s="834"/>
      <c r="K1" s="834"/>
      <c r="L1" s="834"/>
      <c r="M1" s="834"/>
      <c r="O1" s="835" t="s">
        <v>57</v>
      </c>
      <c r="P1" s="835"/>
      <c r="Q1" s="835"/>
      <c r="R1" s="835"/>
      <c r="S1" s="835"/>
      <c r="T1" s="835"/>
    </row>
    <row r="2" spans="1:20" ht="23.25" customHeight="1">
      <c r="A2" s="836" t="s">
        <v>58</v>
      </c>
      <c r="B2" s="34" t="s">
        <v>29</v>
      </c>
      <c r="C2" s="35"/>
      <c r="D2" s="35"/>
      <c r="E2" s="35"/>
      <c r="F2" s="35"/>
      <c r="G2" s="35"/>
      <c r="H2" s="35"/>
      <c r="I2" s="837" t="s">
        <v>48</v>
      </c>
      <c r="J2" s="839" t="s">
        <v>59</v>
      </c>
      <c r="K2" s="839" t="s">
        <v>31</v>
      </c>
      <c r="L2" s="839" t="s">
        <v>32</v>
      </c>
      <c r="M2" s="841" t="s">
        <v>33</v>
      </c>
      <c r="O2" s="842" t="s">
        <v>29</v>
      </c>
      <c r="P2" s="842" t="s">
        <v>30</v>
      </c>
      <c r="Q2" s="842" t="s">
        <v>69</v>
      </c>
      <c r="R2" s="842"/>
      <c r="S2" s="842" t="s">
        <v>60</v>
      </c>
      <c r="T2" s="842"/>
    </row>
    <row r="3" spans="1:20" ht="23.25" customHeight="1">
      <c r="A3" s="836"/>
      <c r="B3" s="36"/>
      <c r="C3" s="37"/>
      <c r="D3" s="37"/>
      <c r="E3" s="37"/>
      <c r="F3" s="37"/>
      <c r="G3" s="37"/>
      <c r="H3" s="37"/>
      <c r="I3" s="838"/>
      <c r="J3" s="840"/>
      <c r="K3" s="839"/>
      <c r="L3" s="839"/>
      <c r="M3" s="841"/>
      <c r="O3" s="842"/>
      <c r="P3" s="842"/>
      <c r="Q3" s="38" t="s">
        <v>61</v>
      </c>
      <c r="R3" s="38" t="s">
        <v>62</v>
      </c>
      <c r="S3" s="38" t="s">
        <v>61</v>
      </c>
      <c r="T3" s="38" t="s">
        <v>62</v>
      </c>
    </row>
    <row r="4" spans="1:20" ht="35.25" customHeight="1">
      <c r="A4" s="843">
        <v>550</v>
      </c>
      <c r="B4" s="844" t="s">
        <v>90</v>
      </c>
      <c r="C4" s="845"/>
      <c r="D4" s="845"/>
      <c r="E4" s="845"/>
      <c r="F4" s="845"/>
      <c r="G4" s="845"/>
      <c r="H4" s="846"/>
      <c r="I4" s="39"/>
      <c r="J4" s="40">
        <v>10000</v>
      </c>
      <c r="K4" s="40">
        <v>591828.04761904769</v>
      </c>
      <c r="L4" s="41">
        <f>K4/63</f>
        <v>9394.0959939531385</v>
      </c>
      <c r="M4" s="42"/>
      <c r="O4" s="43" t="s">
        <v>63</v>
      </c>
      <c r="P4" s="44" t="s">
        <v>64</v>
      </c>
      <c r="Q4" s="44">
        <v>144</v>
      </c>
      <c r="R4" s="45">
        <f>Q4*6</f>
        <v>864</v>
      </c>
      <c r="S4" s="45">
        <f>Q4*8</f>
        <v>1152</v>
      </c>
      <c r="T4" s="45">
        <f>S4*6</f>
        <v>6912</v>
      </c>
    </row>
    <row r="5" spans="1:20" ht="33" customHeight="1">
      <c r="A5" s="843"/>
      <c r="B5" s="844" t="s">
        <v>91</v>
      </c>
      <c r="C5" s="845"/>
      <c r="D5" s="845"/>
      <c r="E5" s="845"/>
      <c r="F5" s="845"/>
      <c r="G5" s="845"/>
      <c r="H5" s="846"/>
      <c r="I5" s="40">
        <v>88</v>
      </c>
      <c r="J5" s="46">
        <v>131441.33333333334</v>
      </c>
      <c r="K5" s="46">
        <v>145684833.33333334</v>
      </c>
      <c r="L5" s="46">
        <f>K5/63</f>
        <v>2312457.6719576721</v>
      </c>
      <c r="M5" s="42"/>
      <c r="O5" s="43" t="s">
        <v>65</v>
      </c>
      <c r="P5" s="44" t="s">
        <v>66</v>
      </c>
      <c r="Q5" s="45">
        <v>628832</v>
      </c>
      <c r="R5" s="45">
        <f>Q5*6</f>
        <v>3772992</v>
      </c>
      <c r="S5" s="45">
        <f>10000*Q5/2000</f>
        <v>3144160</v>
      </c>
      <c r="T5" s="45">
        <f>S5*6</f>
        <v>18864960</v>
      </c>
    </row>
    <row r="6" spans="1:20" ht="31.5" customHeight="1">
      <c r="A6" s="47">
        <v>1000</v>
      </c>
      <c r="B6" s="847" t="s">
        <v>67</v>
      </c>
      <c r="C6" s="848"/>
      <c r="D6" s="848"/>
      <c r="E6" s="848"/>
      <c r="F6" s="848"/>
      <c r="G6" s="848"/>
      <c r="H6" s="849"/>
      <c r="I6" s="46">
        <f>I5*2-18</f>
        <v>158</v>
      </c>
      <c r="J6" s="48">
        <f>A6*J5/A4</f>
        <v>238984.24242424243</v>
      </c>
      <c r="K6" s="46">
        <f>A6*K5/A4</f>
        <v>264881515.15151516</v>
      </c>
      <c r="L6" s="46">
        <f>K6/63</f>
        <v>4204468.4944684943</v>
      </c>
      <c r="M6" s="42"/>
    </row>
    <row r="7" spans="1:20" ht="31.5" customHeight="1">
      <c r="A7" s="47">
        <v>10000</v>
      </c>
      <c r="B7" s="847" t="s">
        <v>68</v>
      </c>
      <c r="C7" s="848"/>
      <c r="D7" s="848"/>
      <c r="E7" s="848"/>
      <c r="F7" s="848"/>
      <c r="G7" s="848"/>
      <c r="H7" s="849"/>
      <c r="I7" s="40">
        <f>I6*10</f>
        <v>1580</v>
      </c>
      <c r="J7" s="46">
        <f>J6*10</f>
        <v>2389842.4242424243</v>
      </c>
      <c r="K7" s="46">
        <f>K6*10</f>
        <v>2648815151.5151515</v>
      </c>
      <c r="L7" s="46">
        <f>L6*10</f>
        <v>42044684.944684945</v>
      </c>
      <c r="M7" s="46">
        <f>15174603-L7</f>
        <v>-26870081.944684945</v>
      </c>
    </row>
    <row r="8" spans="1:20">
      <c r="S8">
        <f>146516*11</f>
        <v>1611676</v>
      </c>
      <c r="T8">
        <f>86*7</f>
        <v>602</v>
      </c>
    </row>
    <row r="9" spans="1:20" ht="15.75" thickBot="1"/>
    <row r="10" spans="1:20" ht="28.5" customHeight="1" thickBot="1">
      <c r="A10" s="850" t="s">
        <v>89</v>
      </c>
      <c r="B10" s="850"/>
      <c r="C10" s="850"/>
      <c r="D10" s="850"/>
      <c r="E10" s="850"/>
      <c r="F10" s="850"/>
      <c r="G10" s="850"/>
      <c r="H10" s="850"/>
      <c r="I10" s="850"/>
      <c r="J10" s="850"/>
      <c r="K10" s="850"/>
    </row>
    <row r="11" spans="1:20" ht="41.25" customHeight="1" thickBot="1">
      <c r="A11" s="64" t="s">
        <v>72</v>
      </c>
      <c r="B11" s="64" t="s">
        <v>30</v>
      </c>
      <c r="C11" s="64" t="s">
        <v>74</v>
      </c>
      <c r="D11" s="64" t="s">
        <v>85</v>
      </c>
      <c r="E11" s="65" t="s">
        <v>84</v>
      </c>
      <c r="F11" s="64" t="s">
        <v>76</v>
      </c>
      <c r="G11" s="64" t="s">
        <v>86</v>
      </c>
      <c r="H11" s="64" t="s">
        <v>87</v>
      </c>
      <c r="I11" s="64" t="s">
        <v>83</v>
      </c>
      <c r="J11" s="64" t="s">
        <v>88</v>
      </c>
      <c r="K11" s="64" t="s">
        <v>75</v>
      </c>
    </row>
    <row r="12" spans="1:20" ht="15.75" thickBot="1">
      <c r="A12" s="60" t="s">
        <v>73</v>
      </c>
      <c r="B12" s="60" t="s">
        <v>36</v>
      </c>
      <c r="C12" s="61">
        <v>1000</v>
      </c>
      <c r="D12" s="61">
        <v>17</v>
      </c>
      <c r="E12" s="62">
        <f>400/D12</f>
        <v>23.529411764705884</v>
      </c>
      <c r="F12" s="61">
        <v>500</v>
      </c>
      <c r="G12" s="61">
        <f>C12-F12</f>
        <v>500</v>
      </c>
      <c r="H12" s="63">
        <f>C12*D12</f>
        <v>17000</v>
      </c>
      <c r="I12" s="63">
        <f>F12*D12</f>
        <v>8500</v>
      </c>
      <c r="J12" s="63">
        <f>H12-I12</f>
        <v>8500</v>
      </c>
      <c r="K12" s="60"/>
    </row>
    <row r="13" spans="1:20" ht="15.75" thickBot="1">
      <c r="A13" s="60" t="s">
        <v>77</v>
      </c>
      <c r="B13" s="60" t="s">
        <v>80</v>
      </c>
      <c r="C13" s="61">
        <v>500</v>
      </c>
      <c r="D13" s="62">
        <f>400/60</f>
        <v>6.666666666666667</v>
      </c>
      <c r="E13" s="62">
        <f t="shared" ref="E13:E15" si="0">400/D13</f>
        <v>60</v>
      </c>
      <c r="F13" s="61">
        <v>250</v>
      </c>
      <c r="G13" s="61">
        <f>C13-F13</f>
        <v>250</v>
      </c>
      <c r="H13" s="63">
        <f t="shared" ref="H13:H15" si="1">C13*D13</f>
        <v>3333.3333333333335</v>
      </c>
      <c r="I13" s="63">
        <f t="shared" ref="I13:I15" si="2">F13*D13</f>
        <v>1666.6666666666667</v>
      </c>
      <c r="J13" s="63">
        <f t="shared" ref="J13:J17" si="3">H13-I13</f>
        <v>1666.6666666666667</v>
      </c>
      <c r="K13" s="60"/>
    </row>
    <row r="14" spans="1:20" ht="15.75" thickBot="1">
      <c r="A14" s="60" t="s">
        <v>78</v>
      </c>
      <c r="B14" s="60" t="s">
        <v>81</v>
      </c>
      <c r="C14" s="61">
        <v>100</v>
      </c>
      <c r="D14" s="61">
        <f>400/1</f>
        <v>400</v>
      </c>
      <c r="E14" s="62">
        <f t="shared" si="0"/>
        <v>1</v>
      </c>
      <c r="F14" s="61">
        <v>50</v>
      </c>
      <c r="G14" s="61">
        <f>C14-F14</f>
        <v>50</v>
      </c>
      <c r="H14" s="63">
        <f>C14*D14</f>
        <v>40000</v>
      </c>
      <c r="I14" s="63">
        <f t="shared" si="2"/>
        <v>20000</v>
      </c>
      <c r="J14" s="63">
        <f t="shared" si="3"/>
        <v>20000</v>
      </c>
      <c r="K14" s="60"/>
    </row>
    <row r="15" spans="1:20" ht="15.75" thickBot="1">
      <c r="A15" s="60" t="s">
        <v>79</v>
      </c>
      <c r="B15" s="60" t="s">
        <v>82</v>
      </c>
      <c r="C15" s="61">
        <v>500</v>
      </c>
      <c r="D15" s="61">
        <f>40/20</f>
        <v>2</v>
      </c>
      <c r="E15" s="62">
        <f t="shared" si="0"/>
        <v>200</v>
      </c>
      <c r="F15" s="61">
        <v>25</v>
      </c>
      <c r="G15" s="61">
        <f>C15-F15</f>
        <v>475</v>
      </c>
      <c r="H15" s="63">
        <f t="shared" si="1"/>
        <v>1000</v>
      </c>
      <c r="I15" s="63">
        <f t="shared" si="2"/>
        <v>50</v>
      </c>
      <c r="J15" s="63">
        <f t="shared" si="3"/>
        <v>950</v>
      </c>
      <c r="K15" s="60"/>
    </row>
    <row r="16" spans="1:20" ht="15.75" thickBot="1">
      <c r="A16" s="60"/>
      <c r="B16" s="60"/>
      <c r="C16" s="60"/>
      <c r="D16" s="60"/>
      <c r="E16" s="60"/>
      <c r="F16" s="60"/>
      <c r="G16" s="60"/>
      <c r="H16" s="63">
        <f>SUM(H12:H15)</f>
        <v>61333.333333333328</v>
      </c>
      <c r="I16" s="66">
        <f>SUM(I12:I15)</f>
        <v>30216.666666666664</v>
      </c>
      <c r="J16" s="66">
        <f>SUM(J12:J15)</f>
        <v>31116.666666666664</v>
      </c>
      <c r="K16" s="60"/>
    </row>
    <row r="17" spans="1:11" ht="15.75" thickBot="1">
      <c r="A17" s="60"/>
      <c r="B17" s="60"/>
      <c r="C17" s="60"/>
      <c r="D17" s="60"/>
      <c r="E17" s="60"/>
      <c r="F17" s="60"/>
      <c r="G17" s="60"/>
      <c r="H17" s="60"/>
      <c r="I17" s="60"/>
      <c r="J17" s="60">
        <f t="shared" si="3"/>
        <v>0</v>
      </c>
      <c r="K17" s="60"/>
    </row>
  </sheetData>
  <mergeCells count="18">
    <mergeCell ref="A4:A5"/>
    <mergeCell ref="B4:H4"/>
    <mergeCell ref="B5:H5"/>
    <mergeCell ref="B6:H6"/>
    <mergeCell ref="A10:K10"/>
    <mergeCell ref="B7:H7"/>
    <mergeCell ref="A1:M1"/>
    <mergeCell ref="O1:T1"/>
    <mergeCell ref="A2:A3"/>
    <mergeCell ref="I2:I3"/>
    <mergeCell ref="J2:J3"/>
    <mergeCell ref="K2:K3"/>
    <mergeCell ref="L2:L3"/>
    <mergeCell ref="M2:M3"/>
    <mergeCell ref="O2:O3"/>
    <mergeCell ref="P2:P3"/>
    <mergeCell ref="Q2:R2"/>
    <mergeCell ref="S2:T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33</vt:i4>
      </vt:variant>
      <vt:variant>
        <vt:lpstr>Named Ranges</vt:lpstr>
      </vt:variant>
      <vt:variant>
        <vt:i4>31</vt:i4>
      </vt:variant>
    </vt:vector>
  </HeadingPairs>
  <TitlesOfParts>
    <vt:vector size="64" baseType="lpstr">
      <vt:lpstr>N.Bi Bi Mehro</vt:lpstr>
      <vt:lpstr>N.Paghman</vt:lpstr>
      <vt:lpstr>N.Qargha</vt:lpstr>
      <vt:lpstr>N.DahMorad1</vt:lpstr>
      <vt:lpstr>N.Ghuzargha2</vt:lpstr>
      <vt:lpstr>N.Ghuzargha1</vt:lpstr>
      <vt:lpstr>تپه قرغه</vt:lpstr>
      <vt:lpstr>کوه قصبه</vt:lpstr>
      <vt:lpstr>بادام باغ2</vt:lpstr>
      <vt:lpstr>بادام باغ1</vt:lpstr>
      <vt:lpstr>تنگی غارو2</vt:lpstr>
      <vt:lpstr>منشی میرغلام1</vt:lpstr>
      <vt:lpstr>کلوله پشته</vt:lpstr>
      <vt:lpstr>تنگی غارو1</vt:lpstr>
      <vt:lpstr>تپه مرنجان</vt:lpstr>
      <vt:lpstr>کوه آسمائی</vt:lpstr>
      <vt:lpstr>بینی حصار</vt:lpstr>
      <vt:lpstr>شیردروازه</vt:lpstr>
      <vt:lpstr>الیاس خیل</vt:lpstr>
      <vt:lpstr>قعله مسلم</vt:lpstr>
      <vt:lpstr>ده سبز </vt:lpstr>
      <vt:lpstr>شهرک غیبی بابا</vt:lpstr>
      <vt:lpstr>کافر کوه</vt:lpstr>
      <vt:lpstr>توسعه وی منشی میرغلام</vt:lpstr>
      <vt:lpstr>تنگی تره خیل</vt:lpstr>
      <vt:lpstr>Nursery Combain Plan</vt:lpstr>
      <vt:lpstr>Combain plan</vt:lpstr>
      <vt:lpstr>Financial Plan 1397</vt:lpstr>
      <vt:lpstr>Annual Workplan</vt:lpstr>
      <vt:lpstr>FP monthly base 1397</vt:lpstr>
      <vt:lpstr>Procurment plan</vt:lpstr>
      <vt:lpstr>Maintenance Plan</vt:lpstr>
      <vt:lpstr>Labour Analysis</vt:lpstr>
      <vt:lpstr>'Annual Workplan'!Print_Area</vt:lpstr>
      <vt:lpstr>'Combain plan'!Print_Area</vt:lpstr>
      <vt:lpstr>'Financial Plan 1397'!Print_Area</vt:lpstr>
      <vt:lpstr>'FP monthly base 1397'!Print_Area</vt:lpstr>
      <vt:lpstr>'N.Bi Bi Mehro'!Print_Area</vt:lpstr>
      <vt:lpstr>N.DahMorad1!Print_Area</vt:lpstr>
      <vt:lpstr>N.Ghuzargha1!Print_Area</vt:lpstr>
      <vt:lpstr>N.Ghuzargha2!Print_Area</vt:lpstr>
      <vt:lpstr>N.Paghman!Print_Area</vt:lpstr>
      <vt:lpstr>N.Qargha!Print_Area</vt:lpstr>
      <vt:lpstr>'Nursery Combain Plan'!Print_Area</vt:lpstr>
      <vt:lpstr>'Procurment plan'!Print_Area</vt:lpstr>
      <vt:lpstr>'الیاس خیل'!Print_Area</vt:lpstr>
      <vt:lpstr>'بادام باغ1'!Print_Area</vt:lpstr>
      <vt:lpstr>'بادام باغ2'!Print_Area</vt:lpstr>
      <vt:lpstr>'بینی حصار'!Print_Area</vt:lpstr>
      <vt:lpstr>'تپه قرغه'!Print_Area</vt:lpstr>
      <vt:lpstr>'تپه مرنجان'!Print_Area</vt:lpstr>
      <vt:lpstr>'تنگی تره خیل'!Print_Area</vt:lpstr>
      <vt:lpstr>'تنگی غارو1'!Print_Area</vt:lpstr>
      <vt:lpstr>'تنگی غارو2'!Print_Area</vt:lpstr>
      <vt:lpstr>'توسعه وی منشی میرغلام'!Print_Area</vt:lpstr>
      <vt:lpstr>'ده سبز '!Print_Area</vt:lpstr>
      <vt:lpstr>'شهرک غیبی بابا'!Print_Area</vt:lpstr>
      <vt:lpstr>شیردروازه!Print_Area</vt:lpstr>
      <vt:lpstr>'قعله مسلم'!Print_Area</vt:lpstr>
      <vt:lpstr>'کافر کوه'!Print_Area</vt:lpstr>
      <vt:lpstr>'کلوله پشته'!Print_Area</vt:lpstr>
      <vt:lpstr>'کوه آسمائی'!Print_Area</vt:lpstr>
      <vt:lpstr>'کوه قصبه'!Print_Area</vt:lpstr>
      <vt:lpstr>'منشی میرغلام1'!Print_Area</vt:lpstr>
    </vt:vector>
  </TitlesOfParts>
  <Company>Novin Pendar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Novin Pendar</dc:creator>
  <cp:lastModifiedBy>Taliya</cp:lastModifiedBy>
  <cp:lastPrinted>2019-03-16T13:12:59Z</cp:lastPrinted>
  <dcterms:created xsi:type="dcterms:W3CDTF">2016-09-20T07:10:47Z</dcterms:created>
  <dcterms:modified xsi:type="dcterms:W3CDTF">2020-08-11T07:16:23Z</dcterms:modified>
</cp:coreProperties>
</file>