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Projects!$A$1:$S$39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P13" i="1" l="1"/>
  <c r="R13" i="1"/>
  <c r="R19" i="1"/>
  <c r="P24" i="1"/>
  <c r="Q43" i="1" l="1"/>
  <c r="Q42" i="1"/>
  <c r="O43" i="1"/>
  <c r="O42" i="1"/>
  <c r="R37" i="1"/>
  <c r="P37" i="1"/>
  <c r="N37" i="1"/>
  <c r="Q39" i="1" l="1"/>
  <c r="O39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3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7" i="1"/>
  <c r="N6" i="1"/>
  <c r="N42" i="1" l="1"/>
  <c r="N39" i="1"/>
  <c r="G29" i="2"/>
  <c r="E29" i="2"/>
  <c r="P39" i="1" l="1"/>
  <c r="R39" i="1"/>
  <c r="P6" i="1"/>
  <c r="P7" i="1"/>
  <c r="Q5" i="1" l="1"/>
  <c r="J39" i="1"/>
  <c r="J5" i="1" s="1"/>
  <c r="M39" i="1"/>
  <c r="I39" i="1"/>
  <c r="D29" i="2" l="1"/>
  <c r="L39" i="1"/>
  <c r="K39" i="1"/>
  <c r="K5" i="1" s="1"/>
  <c r="L5" i="1" l="1"/>
  <c r="M5" i="1" l="1"/>
  <c r="P10" i="1" l="1"/>
  <c r="P8" i="1"/>
  <c r="R9" i="1"/>
  <c r="P11" i="1"/>
  <c r="R22" i="1"/>
  <c r="R25" i="1"/>
  <c r="I6" i="2"/>
  <c r="P38" i="1"/>
  <c r="R38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R23" i="1"/>
  <c r="P23" i="1"/>
  <c r="P21" i="1"/>
  <c r="R21" i="1"/>
  <c r="P20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<sst xmlns="http://schemas.openxmlformats.org/spreadsheetml/2006/main" count="263" uniqueCount="157">
  <si>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</si>
  <si>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</si>
  <si>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</si>
  <si>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</si>
  <si>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</si>
  <si>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</si>
  <si>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</si>
  <si>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</si>
  <si>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</si>
  <si>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</si>
  <si>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</si>
  <si>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</si>
  <si>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</si>
  <si>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</si>
  <si>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</si>
  <si>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</si>
  <si>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</si>
  <si>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</si>
  <si>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</si>
  <si>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</si>
  <si>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</si>
  <si>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</si>
  <si>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</si>
  <si>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</si>
  <si>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</si>
  <si>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</si>
  <si>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</si>
  <si>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</si>
  <si>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</si>
  <si>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</si>
  <si>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</si>
  <si>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</si>
  <si>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</si>
  <si>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</si>
  <si>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</si>
  <si>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</si>
  <si>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</si>
  <si>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</si>
  <si>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</si>
  <si>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</si>
  <si>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</si>
  <si>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</si>
  <si>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</si>
  <si>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</si>
  <si>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</si>
  <si>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</si>
  <si>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</si>
  <si>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</si>
  <si>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</si>
  <si>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</si>
  <si>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</si>
  <si>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</si>
  <si>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</si>
  <si>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</si>
  <si>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</si>
  <si>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</si>
  <si>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</si>
  <si>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</si>
  <si>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</si>
  <si>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</si>
  <si>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</si>
  <si>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</si>
  <si>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</si>
  <si>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</si>
  <si>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</si>
  <si>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</si>
  <si>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</si>
  <si>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</si>
  <si>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</si>
  <si>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</si>
  <si>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</si>
  <si>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</si>
  <si>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</si>
  <si>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</si>
  <si>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</si>
  <si>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</si>
  <si>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</si>
  <si>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</si>
  <si>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</si>
  <si>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</si>
  <si>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</si>
  <si>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</si>
  <si>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</si>
  <si>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</si>
  <si>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</si>
  <si>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</si>
  <si>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</si>
  <si>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</si>
  <si>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</si>
  <si>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</si>
  <si>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</si>
  <si>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</si>
  <si>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</si>
  <si>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</si>
  <si>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</si>
  <si>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</si>
  <si>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</si>
  <si>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</si>
  <si>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</si>
  <si>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</si>
  <si>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</si>
  <si>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</si>
  <si>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</si>
  <si>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</si>
  <si>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</si>
  <si>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</si>
  <si>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</si>
  <si>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</si>
  <si>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</si>
  <si>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</si>
  <si>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</si>
  <si>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</si>
  <si>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</si>
  <si>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</si>
  <si>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</si>
  <si>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</si>
  <si>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</si>
  <si>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</si>
  <si>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</si>
  <si>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</si>
  <si>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</si>
  <si>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</si>
  <si>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</si>
  <si>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</si>
  <si>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</si>
  <si>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</si>
  <si>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</si>
  <si>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</si>
  <si>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</si>
  <si>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</si>
  <si>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</si>
  <si>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</si>
  <si>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</si>
  <si>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</si>
  <si>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</si>
  <si>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</si>
  <si>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</si>
  <si>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</si>
  <si>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</si>
  <si>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</si>
  <si>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</si>
  <si>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</si>
  <si>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</si>
  <si>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</si>
  <si>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</si>
  <si>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</si>
  <si>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</si>
  <si>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</si>
  <si>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</si>
  <si>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</si>
  <si>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</si>
  <si>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</si>
  <si>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AFG/390768</t>
  </si>
  <si>
    <t>پروژه توسعه زنجیره ارزش باغداری (HVCDP)</t>
  </si>
  <si>
    <t>غیراختیاری</t>
  </si>
  <si>
    <t xml:space="preserve">ضمیمه بودجه </t>
  </si>
  <si>
    <t>13/4/2019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</si>
</sst>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8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8" fillId="2" borderId="42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8213.5090000000018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2798.2400000000011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975.3850000000001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53504"/>
        <c:axId val="97655040"/>
      </c:barChart>
      <c:catAx>
        <c:axId val="976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55040"/>
        <c:crosses val="autoZero"/>
        <c:auto val="1"/>
        <c:lblAlgn val="ctr"/>
        <c:lblOffset val="100"/>
        <c:noMultiLvlLbl val="0"/>
      </c:catAx>
      <c:valAx>
        <c:axId val="97655040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65350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showGridLines="0" rightToLeft="1" tabSelected="1" view="pageBreakPreview" zoomScale="85" zoomScaleSheetLayoutView="85" workbookViewId="0">
      <selection activeCell="T64" sqref="T64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4.5703125" style="22" customWidth="1"/>
    <col min="7" max="8" width="14.5703125" style="21" hidden="1" customWidth="1"/>
    <col min="9" max="13" width="14.5703125" style="2" hidden="1" customWidth="1"/>
    <col min="14" max="14" width="14.5703125" style="2" customWidth="1"/>
    <col min="15" max="15" width="13.85546875" style="21" customWidth="1"/>
    <col min="16" max="16" width="10.7109375" style="21" bestFit="1" customWidth="1"/>
    <col min="17" max="17" width="11.42578125" style="21" bestFit="1" customWidth="1"/>
    <col min="18" max="18" width="11.42578125" style="2" customWidth="1"/>
    <col min="19" max="19" width="10.1406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3" ht="27" customHeight="1" thickBot="1" x14ac:dyDescent="0.3">
      <c r="A2" s="116" t="s">
        <v>120</v>
      </c>
      <c r="B2" s="116"/>
      <c r="C2" s="115" t="s">
        <v>121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1"/>
      <c r="R2" s="117" t="s">
        <v>156</v>
      </c>
      <c r="S2" s="118"/>
    </row>
    <row r="3" spans="1:23" ht="24" customHeight="1" thickTop="1" thickBot="1" x14ac:dyDescent="0.25">
      <c r="A3" s="113" t="s">
        <v>71</v>
      </c>
      <c r="B3" s="113" t="s">
        <v>99</v>
      </c>
      <c r="C3" s="114" t="s">
        <v>100</v>
      </c>
      <c r="D3" s="114" t="s">
        <v>0</v>
      </c>
      <c r="E3" s="114" t="s">
        <v>1</v>
      </c>
      <c r="F3" s="114" t="s">
        <v>2</v>
      </c>
      <c r="G3" s="114" t="s">
        <v>3</v>
      </c>
      <c r="H3" s="114" t="s">
        <v>4</v>
      </c>
      <c r="I3" s="122" t="s">
        <v>150</v>
      </c>
      <c r="J3" s="122"/>
      <c r="K3" s="123"/>
      <c r="L3" s="127" t="s">
        <v>92</v>
      </c>
      <c r="M3" s="123"/>
      <c r="N3" s="114" t="s">
        <v>70</v>
      </c>
      <c r="O3" s="114" t="s">
        <v>6</v>
      </c>
      <c r="P3" s="114" t="s">
        <v>89</v>
      </c>
      <c r="Q3" s="114" t="s">
        <v>8</v>
      </c>
      <c r="R3" s="114" t="s">
        <v>9</v>
      </c>
      <c r="S3" s="114" t="s">
        <v>5</v>
      </c>
    </row>
    <row r="4" spans="1:23" ht="36.75" customHeight="1" thickTop="1" thickBot="1" x14ac:dyDescent="0.25">
      <c r="A4" s="113"/>
      <c r="B4" s="113"/>
      <c r="C4" s="114"/>
      <c r="D4" s="114"/>
      <c r="E4" s="114"/>
      <c r="F4" s="114"/>
      <c r="G4" s="114"/>
      <c r="H4" s="114"/>
      <c r="I4" s="42" t="s">
        <v>93</v>
      </c>
      <c r="J4" s="106" t="s">
        <v>155</v>
      </c>
      <c r="K4" s="42" t="s">
        <v>90</v>
      </c>
      <c r="L4" s="42" t="s">
        <v>94</v>
      </c>
      <c r="M4" s="42" t="s">
        <v>95</v>
      </c>
      <c r="N4" s="114"/>
      <c r="O4" s="114"/>
      <c r="P4" s="114"/>
      <c r="Q4" s="114"/>
      <c r="R4" s="114"/>
      <c r="S4" s="114"/>
    </row>
    <row r="5" spans="1:23" ht="25.5" customHeight="1" thickTop="1" x14ac:dyDescent="0.2">
      <c r="A5" s="124" t="s">
        <v>72</v>
      </c>
      <c r="B5" s="125"/>
      <c r="C5" s="126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I39</f>
        <v>8139.1090000000013</v>
      </c>
      <c r="J5" s="92">
        <f t="shared" si="0"/>
        <v>74.400000000000006</v>
      </c>
      <c r="K5" s="92">
        <f t="shared" si="0"/>
        <v>0</v>
      </c>
      <c r="L5" s="92">
        <f t="shared" si="0"/>
        <v>-217</v>
      </c>
      <c r="M5" s="92">
        <f t="shared" si="0"/>
        <v>217</v>
      </c>
      <c r="N5" s="92">
        <f>N39</f>
        <v>8213.5090000000018</v>
      </c>
      <c r="O5" s="92">
        <f t="shared" si="0"/>
        <v>2798.2400000000011</v>
      </c>
      <c r="P5" s="93">
        <f>O5/N5</f>
        <v>0.34068751857458252</v>
      </c>
      <c r="Q5" s="92">
        <f>Q39</f>
        <v>975.3850000000001</v>
      </c>
      <c r="R5" s="93">
        <f>Q5/N5</f>
        <v>0.11875375068073826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105</v>
      </c>
      <c r="D6" s="30" t="s">
        <v>12</v>
      </c>
      <c r="E6" s="30" t="s">
        <v>135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7.6669999999999998</v>
      </c>
      <c r="P6" s="45">
        <f>O6/N6</f>
        <v>0.11890139883998635</v>
      </c>
      <c r="Q6" s="5">
        <v>3.177</v>
      </c>
      <c r="R6" s="45">
        <f>Q6/N6</f>
        <v>4.9269563599143945E-2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106</v>
      </c>
      <c r="D7" s="30" t="s">
        <v>17</v>
      </c>
      <c r="E7" s="30" t="s">
        <v>136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>
        <v>-217</v>
      </c>
      <c r="M7" s="4"/>
      <c r="N7" s="44">
        <f>I7+M7+L7+K7+J7</f>
        <v>457.75</v>
      </c>
      <c r="O7" s="5">
        <v>61.021000000000001</v>
      </c>
      <c r="P7" s="45">
        <f>O7/N7</f>
        <v>0.13330638995084654</v>
      </c>
      <c r="Q7" s="5">
        <v>26.475999999999999</v>
      </c>
      <c r="R7" s="45">
        <f>Q7/N7</f>
        <v>5.7839432004369196E-2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137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8" si="1">I8+M8+L8+K8+J8</f>
        <v>100</v>
      </c>
      <c r="O8" s="5">
        <v>39.002000000000002</v>
      </c>
      <c r="P8" s="45">
        <f t="shared" ref="P8:P38" si="2">O8/N8</f>
        <v>0.39002000000000003</v>
      </c>
      <c r="Q8" s="5">
        <v>36.783000000000001</v>
      </c>
      <c r="R8" s="45">
        <f t="shared" ref="R8:R38" si="3">Q8/N8</f>
        <v>0.36782999999999999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138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26.434999999999999</v>
      </c>
      <c r="P9" s="45">
        <f t="shared" si="2"/>
        <v>0.83920634920634918</v>
      </c>
      <c r="Q9" s="5">
        <v>21.135999999999999</v>
      </c>
      <c r="R9" s="45">
        <f t="shared" si="3"/>
        <v>0.67098412698412691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116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533.33900000000006</v>
      </c>
      <c r="P10" s="45">
        <f t="shared" si="2"/>
        <v>0.2867413978494624</v>
      </c>
      <c r="Q10" s="5">
        <v>225.87299999999999</v>
      </c>
      <c r="R10" s="45">
        <f t="shared" si="3"/>
        <v>0.12143709677419354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139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32.432000000000002</v>
      </c>
      <c r="P11" s="45">
        <f t="shared" si="2"/>
        <v>0.53167213114754097</v>
      </c>
      <c r="Q11" s="5">
        <v>27.349</v>
      </c>
      <c r="R11" s="45">
        <f t="shared" si="3"/>
        <v>0.44834426229508195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24.954999999999998</v>
      </c>
      <c r="P12" s="45">
        <f t="shared" si="2"/>
        <v>0.99819999999999998</v>
      </c>
      <c r="Q12" s="5">
        <v>11.670999999999999</v>
      </c>
      <c r="R12" s="45">
        <f t="shared" si="3"/>
        <v>0.46683999999999998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107</v>
      </c>
      <c r="D13" s="30" t="s">
        <v>35</v>
      </c>
      <c r="E13" s="30" t="s">
        <v>140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7.2729999999999997</v>
      </c>
      <c r="P13" s="45">
        <f>O13/N13</f>
        <v>0.35818763851268159</v>
      </c>
      <c r="Q13" s="5">
        <v>2.153</v>
      </c>
      <c r="R13" s="45">
        <f>Q13/N13</f>
        <v>0.10603299679881803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15.461</v>
      </c>
      <c r="P14" s="45">
        <f t="shared" si="2"/>
        <v>7.1435832039624461E-2</v>
      </c>
      <c r="Q14" s="5">
        <v>9.9030000000000005</v>
      </c>
      <c r="R14" s="45">
        <f t="shared" si="3"/>
        <v>4.5755710800620984E-2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137.97900000000001</v>
      </c>
      <c r="P15" s="45">
        <f t="shared" si="2"/>
        <v>0.62548278300603821</v>
      </c>
      <c r="Q15" s="5">
        <v>95.721000000000004</v>
      </c>
      <c r="R15" s="45">
        <f t="shared" si="3"/>
        <v>0.43391992601860413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116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416.85500000000002</v>
      </c>
      <c r="P16" s="45">
        <f t="shared" si="2"/>
        <v>0.56028897849462367</v>
      </c>
      <c r="Q16" s="5">
        <v>114.03400000000001</v>
      </c>
      <c r="R16" s="45">
        <f t="shared" si="3"/>
        <v>0.1532715053763441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116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542.76400000000001</v>
      </c>
      <c r="P17" s="46">
        <f t="shared" si="2"/>
        <v>0.79504892482568712</v>
      </c>
      <c r="Q17" s="14">
        <v>88.206999999999994</v>
      </c>
      <c r="R17" s="46">
        <f t="shared" si="3"/>
        <v>0.12920694908302571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141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6.1849999999999996</v>
      </c>
      <c r="P18" s="56">
        <f t="shared" si="2"/>
        <v>9.1352189646259505E-2</v>
      </c>
      <c r="Q18" s="55">
        <v>0.98299999999999998</v>
      </c>
      <c r="R18" s="56">
        <f t="shared" si="3"/>
        <v>1.451886862122443E-2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108</v>
      </c>
      <c r="D19" s="30">
        <v>1391</v>
      </c>
      <c r="E19" s="30" t="s">
        <v>142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>
        <v>52</v>
      </c>
      <c r="N19" s="44">
        <f t="shared" si="1"/>
        <v>112</v>
      </c>
      <c r="O19" s="7">
        <v>59.404000000000003</v>
      </c>
      <c r="P19" s="45">
        <f t="shared" si="2"/>
        <v>0.53039285714285722</v>
      </c>
      <c r="Q19" s="5">
        <v>59.404000000000003</v>
      </c>
      <c r="R19" s="45">
        <f>Q19/N19</f>
        <v>0.53039285714285722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143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>
        <v>130</v>
      </c>
      <c r="N20" s="44">
        <f t="shared" si="1"/>
        <v>168</v>
      </c>
      <c r="O20" s="7">
        <v>34.18</v>
      </c>
      <c r="P20" s="45">
        <f t="shared" si="2"/>
        <v>0.20345238095238094</v>
      </c>
      <c r="Q20" s="5">
        <v>31.933</v>
      </c>
      <c r="R20" s="45">
        <f t="shared" si="3"/>
        <v>0.19007738095238094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144</v>
      </c>
      <c r="F21" s="33" t="s">
        <v>117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3.0920000000000001</v>
      </c>
      <c r="P21" s="45">
        <f t="shared" si="2"/>
        <v>5.814762576398684E-2</v>
      </c>
      <c r="Q21" s="5">
        <v>3.0920000000000001</v>
      </c>
      <c r="R21" s="45">
        <f t="shared" si="3"/>
        <v>5.814762576398684E-2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>
        <v>35</v>
      </c>
      <c r="N22" s="44">
        <f t="shared" si="1"/>
        <v>315</v>
      </c>
      <c r="O22" s="5">
        <v>27.393999999999998</v>
      </c>
      <c r="P22" s="45">
        <f t="shared" si="2"/>
        <v>8.6965079365079356E-2</v>
      </c>
      <c r="Q22" s="5">
        <v>6.335</v>
      </c>
      <c r="R22" s="45">
        <f t="shared" si="3"/>
        <v>2.0111111111111111E-2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157.87700000000001</v>
      </c>
      <c r="P23" s="45">
        <f t="shared" si="2"/>
        <v>0.30314324116743474</v>
      </c>
      <c r="Q23" s="5">
        <v>17.603000000000002</v>
      </c>
      <c r="R23" s="45">
        <f t="shared" si="3"/>
        <v>3.3799923195084493E-2</v>
      </c>
      <c r="S23" s="8"/>
    </row>
    <row r="24" spans="1:23" ht="33.6" customHeight="1" x14ac:dyDescent="0.2">
      <c r="A24" s="27">
        <v>19</v>
      </c>
      <c r="B24" s="28" t="s">
        <v>122</v>
      </c>
      <c r="C24" s="29" t="s">
        <v>128</v>
      </c>
      <c r="D24" s="30">
        <v>1396</v>
      </c>
      <c r="E24" s="30" t="s">
        <v>145</v>
      </c>
      <c r="F24" s="31" t="s">
        <v>119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0.90500000000000003</v>
      </c>
      <c r="R24" s="45">
        <f t="shared" si="3"/>
        <v>0.90500000000000003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109</v>
      </c>
      <c r="D25" s="30">
        <v>1394</v>
      </c>
      <c r="E25" s="30" t="s">
        <v>145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24.721</v>
      </c>
      <c r="P25" s="47">
        <f t="shared" si="2"/>
        <v>0.53741304347826091</v>
      </c>
      <c r="Q25" s="7">
        <v>4.9800000000000004</v>
      </c>
      <c r="R25" s="47">
        <f t="shared" si="3"/>
        <v>0.1082608695652174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143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33.369</v>
      </c>
      <c r="P26" s="47">
        <f t="shared" si="2"/>
        <v>0.37076666666666669</v>
      </c>
      <c r="Q26" s="7">
        <v>4.6130000000000004</v>
      </c>
      <c r="R26" s="47">
        <f t="shared" si="3"/>
        <v>5.1255555555555561E-2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146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272.28399999999999</v>
      </c>
      <c r="P27" s="47">
        <f t="shared" si="2"/>
        <v>0.40663679808841097</v>
      </c>
      <c r="Q27" s="7">
        <v>54.238999999999997</v>
      </c>
      <c r="R27" s="45">
        <f t="shared" si="3"/>
        <v>8.1002090800477891E-2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110</v>
      </c>
      <c r="D28" s="30">
        <v>1395</v>
      </c>
      <c r="E28" s="30" t="s">
        <v>147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0.82699999999999996</v>
      </c>
      <c r="P28" s="45">
        <f t="shared" si="2"/>
        <v>2.3628571428571427E-3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101</v>
      </c>
      <c r="C29" s="29" t="s">
        <v>102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131.56899999999999</v>
      </c>
      <c r="P29" s="45">
        <f t="shared" si="2"/>
        <v>0.35156880454475009</v>
      </c>
      <c r="Q29" s="5">
        <v>40.134</v>
      </c>
      <c r="R29" s="45">
        <f t="shared" si="3"/>
        <v>0.10724306182762657</v>
      </c>
      <c r="S29" s="8"/>
    </row>
    <row r="30" spans="1:23" ht="30.75" customHeight="1" x14ac:dyDescent="0.2">
      <c r="A30" s="27">
        <v>25</v>
      </c>
      <c r="B30" s="28" t="s">
        <v>104</v>
      </c>
      <c r="C30" s="29" t="s">
        <v>111</v>
      </c>
      <c r="D30" s="30">
        <v>1396</v>
      </c>
      <c r="E30" s="30" t="s">
        <v>144</v>
      </c>
      <c r="F30" s="31" t="s">
        <v>103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29.31</v>
      </c>
      <c r="P30" s="45">
        <f t="shared" si="2"/>
        <v>0.47225444702242841</v>
      </c>
      <c r="Q30" s="5">
        <v>6.1829999999999998</v>
      </c>
      <c r="R30" s="45">
        <f t="shared" si="3"/>
        <v>9.9622969837587005E-2</v>
      </c>
      <c r="S30" s="8"/>
    </row>
    <row r="31" spans="1:23" ht="30.75" customHeight="1" x14ac:dyDescent="0.2">
      <c r="A31" s="27">
        <v>26</v>
      </c>
      <c r="B31" s="28" t="s">
        <v>114</v>
      </c>
      <c r="C31" s="29" t="s">
        <v>112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49.716000000000001</v>
      </c>
      <c r="P31" s="47">
        <f t="shared" si="2"/>
        <v>0.23323762877892248</v>
      </c>
      <c r="Q31" s="5">
        <v>44.710999999999999</v>
      </c>
      <c r="R31" s="45">
        <f t="shared" si="3"/>
        <v>0.20975717315018108</v>
      </c>
      <c r="S31" s="8"/>
      <c r="W31" s="104"/>
    </row>
    <row r="32" spans="1:23" ht="33.6" customHeight="1" x14ac:dyDescent="0.2">
      <c r="A32" s="48">
        <v>27</v>
      </c>
      <c r="B32" s="49" t="s">
        <v>115</v>
      </c>
      <c r="C32" s="50" t="s">
        <v>113</v>
      </c>
      <c r="D32" s="51">
        <v>1396</v>
      </c>
      <c r="E32" s="51" t="s">
        <v>52</v>
      </c>
      <c r="F32" s="52" t="s">
        <v>118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23.815999999999999</v>
      </c>
      <c r="P32" s="56">
        <f t="shared" si="2"/>
        <v>8.7314215323248831E-2</v>
      </c>
      <c r="Q32" s="55">
        <v>9.9280000000000008</v>
      </c>
      <c r="R32" s="56">
        <f t="shared" si="3"/>
        <v>3.6398031983927381E-2</v>
      </c>
      <c r="S32" s="61"/>
      <c r="V32" s="105"/>
    </row>
    <row r="33" spans="1:19" ht="33" customHeight="1" thickBot="1" x14ac:dyDescent="0.25">
      <c r="A33" s="57">
        <v>28</v>
      </c>
      <c r="B33" s="34" t="s">
        <v>123</v>
      </c>
      <c r="C33" s="35" t="s">
        <v>129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134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66.742999999999995</v>
      </c>
      <c r="P33" s="46">
        <f t="shared" si="2"/>
        <v>0.45096621621621619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124</v>
      </c>
      <c r="C34" s="50" t="s">
        <v>130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134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10.922000000000001</v>
      </c>
      <c r="R34" s="56">
        <f t="shared" si="3"/>
        <v>0.11428511635693957</v>
      </c>
      <c r="S34" s="61"/>
    </row>
    <row r="35" spans="1:19" ht="33.6" customHeight="1" x14ac:dyDescent="0.2">
      <c r="A35" s="27">
        <v>30</v>
      </c>
      <c r="B35" s="28" t="s">
        <v>125</v>
      </c>
      <c r="C35" s="29" t="s">
        <v>131</v>
      </c>
      <c r="D35" s="30">
        <v>1397</v>
      </c>
      <c r="E35" s="30" t="s">
        <v>148</v>
      </c>
      <c r="F35" s="31" t="s">
        <v>13</v>
      </c>
      <c r="G35" s="30" t="s">
        <v>14</v>
      </c>
      <c r="H35" s="32" t="s">
        <v>134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5.3929999999999998</v>
      </c>
      <c r="P35" s="45">
        <f t="shared" si="2"/>
        <v>0.20505703422053231</v>
      </c>
      <c r="Q35" s="17">
        <v>1.587</v>
      </c>
      <c r="R35" s="45">
        <f t="shared" si="3"/>
        <v>6.0342205323193912E-2</v>
      </c>
      <c r="S35" s="8"/>
    </row>
    <row r="36" spans="1:19" ht="33.6" customHeight="1" x14ac:dyDescent="0.2">
      <c r="A36" s="27">
        <v>31</v>
      </c>
      <c r="B36" s="28" t="s">
        <v>126</v>
      </c>
      <c r="C36" s="29" t="s">
        <v>132</v>
      </c>
      <c r="D36" s="30">
        <v>1397</v>
      </c>
      <c r="E36" s="30" t="s">
        <v>143</v>
      </c>
      <c r="F36" s="31" t="s">
        <v>13</v>
      </c>
      <c r="G36" s="30" t="s">
        <v>14</v>
      </c>
      <c r="H36" s="32" t="s">
        <v>134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11.805999999999999</v>
      </c>
      <c r="P36" s="45">
        <f t="shared" si="2"/>
        <v>0.23612</v>
      </c>
      <c r="Q36" s="17">
        <v>11.805999999999999</v>
      </c>
      <c r="R36" s="45">
        <f t="shared" si="3"/>
        <v>0.23612</v>
      </c>
      <c r="S36" s="8"/>
    </row>
    <row r="37" spans="1:19" ht="33.6" customHeight="1" x14ac:dyDescent="0.2">
      <c r="A37" s="27">
        <v>32</v>
      </c>
      <c r="B37" s="28" t="s">
        <v>127</v>
      </c>
      <c r="C37" s="29" t="s">
        <v>133</v>
      </c>
      <c r="D37" s="30">
        <v>1397</v>
      </c>
      <c r="E37" s="30" t="s">
        <v>149</v>
      </c>
      <c r="F37" s="31" t="s">
        <v>13</v>
      </c>
      <c r="G37" s="30" t="s">
        <v>14</v>
      </c>
      <c r="H37" s="32" t="s">
        <v>134</v>
      </c>
      <c r="I37" s="43">
        <v>20</v>
      </c>
      <c r="J37" s="3"/>
      <c r="K37" s="17"/>
      <c r="L37" s="18"/>
      <c r="M37" s="18"/>
      <c r="N37" s="44">
        <f t="shared" ref="N37" si="4">I37+M37+L37+K37+J37</f>
        <v>20</v>
      </c>
      <c r="O37" s="17">
        <v>3.544</v>
      </c>
      <c r="P37" s="45">
        <f t="shared" ref="P37" si="5">O37/N37</f>
        <v>0.1772</v>
      </c>
      <c r="Q37" s="17">
        <v>3.544</v>
      </c>
      <c r="R37" s="45">
        <f t="shared" ref="R37" si="6">Q37/N37</f>
        <v>0.1772</v>
      </c>
      <c r="S37" s="8"/>
    </row>
    <row r="38" spans="1:19" ht="33.6" customHeight="1" thickBot="1" x14ac:dyDescent="0.25">
      <c r="A38" s="27">
        <v>33</v>
      </c>
      <c r="B38" s="28" t="s">
        <v>152</v>
      </c>
      <c r="C38" s="29" t="s">
        <v>153</v>
      </c>
      <c r="D38" s="30">
        <v>1397</v>
      </c>
      <c r="E38" s="30" t="s">
        <v>149</v>
      </c>
      <c r="F38" s="31" t="s">
        <v>33</v>
      </c>
      <c r="G38" s="30" t="s">
        <v>14</v>
      </c>
      <c r="H38" s="32" t="s">
        <v>154</v>
      </c>
      <c r="I38" s="43"/>
      <c r="J38" s="3">
        <v>74.400000000000006</v>
      </c>
      <c r="K38" s="17"/>
      <c r="L38" s="18"/>
      <c r="M38" s="18"/>
      <c r="N38" s="44">
        <f t="shared" si="1"/>
        <v>74.400000000000006</v>
      </c>
      <c r="O38" s="17">
        <v>0</v>
      </c>
      <c r="P38" s="45">
        <f t="shared" si="2"/>
        <v>0</v>
      </c>
      <c r="Q38" s="17">
        <v>0</v>
      </c>
      <c r="R38" s="45">
        <f t="shared" si="3"/>
        <v>0</v>
      </c>
      <c r="S38" s="8"/>
    </row>
    <row r="39" spans="1:19" ht="27.75" customHeight="1" thickBot="1" x14ac:dyDescent="0.25">
      <c r="A39" s="119" t="s">
        <v>69</v>
      </c>
      <c r="B39" s="120"/>
      <c r="C39" s="120"/>
      <c r="D39" s="120"/>
      <c r="E39" s="120"/>
      <c r="F39" s="121"/>
      <c r="G39" s="95"/>
      <c r="H39" s="95"/>
      <c r="I39" s="96">
        <f t="shared" ref="I39:M39" si="7">SUM(I32:I38)+SUM(I6:I31)</f>
        <v>8139.1090000000013</v>
      </c>
      <c r="J39" s="96">
        <f t="shared" si="7"/>
        <v>74.400000000000006</v>
      </c>
      <c r="K39" s="96">
        <f t="shared" si="7"/>
        <v>0</v>
      </c>
      <c r="L39" s="96">
        <f t="shared" si="7"/>
        <v>-217</v>
      </c>
      <c r="M39" s="96">
        <f t="shared" si="7"/>
        <v>217</v>
      </c>
      <c r="N39" s="96">
        <f>SUM(N32:N38)+SUM(N6:N31)</f>
        <v>8213.5090000000018</v>
      </c>
      <c r="O39" s="96">
        <f>SUM(O32:O38)+SUM(O6:O31)</f>
        <v>2798.2400000000011</v>
      </c>
      <c r="P39" s="97">
        <f>O39/N39</f>
        <v>0.34068751857458252</v>
      </c>
      <c r="Q39" s="96">
        <f>SUM(Q32:Q38)+SUM(Q6:Q31)</f>
        <v>975.3850000000001</v>
      </c>
      <c r="R39" s="97">
        <f>Q39/N39</f>
        <v>0.11875375068073826</v>
      </c>
      <c r="S39" s="98"/>
    </row>
    <row r="41" spans="1:19" x14ac:dyDescent="0.2">
      <c r="N41" s="9"/>
      <c r="O41" s="23"/>
    </row>
    <row r="42" spans="1:19" ht="11.25" hidden="1" customHeight="1" x14ac:dyDescent="0.2">
      <c r="N42" s="9">
        <f>SUM(N37,N36,N35,N34,N33,N28,N26,N25,N22,N20,N19,N18,N13,N11,N6,N7,N8,N9)</f>
        <v>2223.6099999999997</v>
      </c>
      <c r="O42" s="9">
        <f>SUM(O37,O36,O35,O34,O33,O28,O26,O25,O22,O20,O19,O18,O13,O11,O6,O7,O8,O9)</f>
        <v>458.31800000000004</v>
      </c>
      <c r="P42" s="9"/>
      <c r="Q42" s="9">
        <f>SUM(Q37,Q36,Q35,Q34,Q33,Q28,Q26,Q25,Q22,Q20,Q19,Q18,Q13,Q11,Q6,Q7,Q8,Q9)</f>
        <v>253.18099999999995</v>
      </c>
    </row>
    <row r="43" spans="1:19" ht="11.25" hidden="1" customHeight="1" x14ac:dyDescent="0.2">
      <c r="N43" s="9">
        <f>SUM(N31,N30,N29,N27,N24,N23,N21,N14,N15,N16,N17,N10,N12,N32,N38)</f>
        <v>5989.8989999999985</v>
      </c>
      <c r="O43" s="9">
        <f>SUM(O31,O30,O29,O27,O24,O23,O21,O14,O15,O16,O17,O10,O12,O32,O38)</f>
        <v>2339.9219999999996</v>
      </c>
      <c r="Q43" s="9">
        <f>SUM(Q31,Q30,Q29,Q27,Q24,Q23,Q21,Q14,Q15,Q16,Q17,Q10,Q12,Q32,Q38)</f>
        <v>722.20400000000006</v>
      </c>
    </row>
    <row r="44" spans="1:19" ht="11.25" hidden="1" customHeight="1" x14ac:dyDescent="0.2">
      <c r="N44" s="24"/>
      <c r="O44" s="24"/>
      <c r="P44" s="10"/>
      <c r="Q44" s="24"/>
      <c r="R44" s="10"/>
    </row>
    <row r="45" spans="1:19" x14ac:dyDescent="0.2">
      <c r="N45" s="25"/>
      <c r="O45" s="107"/>
      <c r="P45" s="10"/>
      <c r="R45" s="10"/>
    </row>
    <row r="46" spans="1:19" x14ac:dyDescent="0.2">
      <c r="N46" s="9"/>
      <c r="O46" s="9"/>
      <c r="P46" s="10"/>
      <c r="Q46" s="9"/>
      <c r="R46" s="10"/>
    </row>
    <row r="47" spans="1:19" x14ac:dyDescent="0.2">
      <c r="N47" s="26"/>
      <c r="P47" s="10"/>
    </row>
    <row r="48" spans="1:19" x14ac:dyDescent="0.2">
      <c r="N48" s="9"/>
      <c r="O48" s="9"/>
      <c r="P48" s="10"/>
      <c r="Q48" s="9"/>
      <c r="R48" s="10"/>
    </row>
    <row r="49" spans="14:16" x14ac:dyDescent="0.2">
      <c r="N49" s="26"/>
      <c r="P49" s="10"/>
    </row>
  </sheetData>
  <sheetProtection formatCells="0" formatColumns="0" formatRows="0" insertColumns="0" insertRows="0"/>
  <mergeCells count="22">
    <mergeCell ref="A39:F39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  <mergeCell ref="A1:S1"/>
    <mergeCell ref="A3:A4"/>
    <mergeCell ref="S3:S4"/>
    <mergeCell ref="Q3:Q4"/>
    <mergeCell ref="R3:R4"/>
    <mergeCell ref="C2:P2"/>
    <mergeCell ref="A2:B2"/>
    <mergeCell ref="R2:S2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zoomScale="80" zoomScaleNormal="80" zoomScaleSheetLayoutView="80" zoomScalePageLayoutView="85" workbookViewId="0">
      <selection activeCell="K34" sqref="K34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6" t="s">
        <v>74</v>
      </c>
      <c r="E1" s="136"/>
      <c r="F1" s="136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6" t="s">
        <v>75</v>
      </c>
      <c r="E2" s="136"/>
      <c r="F2" s="136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6" t="s">
        <v>76</v>
      </c>
      <c r="E3" s="136"/>
      <c r="F3" s="136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7" t="s">
        <v>151</v>
      </c>
      <c r="E4" s="137"/>
      <c r="F4" s="137"/>
      <c r="G4" s="128" t="s">
        <v>120</v>
      </c>
      <c r="H4" s="128"/>
      <c r="I4" s="65"/>
      <c r="J4" s="65"/>
    </row>
    <row r="5" spans="1:17" s="67" customFormat="1" ht="43.5" customHeight="1" thickTop="1" thickBot="1" x14ac:dyDescent="0.3">
      <c r="A5" s="129" t="s">
        <v>98</v>
      </c>
      <c r="B5" s="129"/>
      <c r="C5" s="129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29"/>
      <c r="B6" s="129"/>
      <c r="C6" s="129"/>
      <c r="D6" s="81">
        <f>Projects!N5</f>
        <v>8213.5090000000018</v>
      </c>
      <c r="E6" s="81">
        <f>Projects!O5</f>
        <v>2798.2400000000011</v>
      </c>
      <c r="F6" s="82">
        <f>E6/D6</f>
        <v>0.34068751857458252</v>
      </c>
      <c r="G6" s="81">
        <f>Projects!Q5</f>
        <v>975.3850000000001</v>
      </c>
      <c r="H6" s="82">
        <f>G6/D6</f>
        <v>0.11875375068073826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0" t="s">
        <v>97</v>
      </c>
      <c r="B28" s="131"/>
      <c r="C28" s="131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2" t="s">
        <v>84</v>
      </c>
      <c r="B29" s="133"/>
      <c r="C29" s="133"/>
      <c r="D29" s="89">
        <f>Projects!N42</f>
        <v>2223.6099999999997</v>
      </c>
      <c r="E29" s="89">
        <f>Projects!O42</f>
        <v>458.31800000000004</v>
      </c>
      <c r="F29" s="90">
        <f>E29/D29</f>
        <v>0.2061143815687104</v>
      </c>
      <c r="G29" s="89">
        <f>Projects!Q42</f>
        <v>253.18099999999995</v>
      </c>
      <c r="H29" s="90">
        <f>G29/D29</f>
        <v>0.11386034421503771</v>
      </c>
      <c r="I29" s="75"/>
      <c r="J29" s="75"/>
      <c r="M29" s="77"/>
    </row>
    <row r="30" spans="1:13" s="76" customFormat="1" ht="26.25" customHeight="1" thickBot="1" x14ac:dyDescent="0.3">
      <c r="A30" s="132" t="s">
        <v>85</v>
      </c>
      <c r="B30" s="133"/>
      <c r="C30" s="133"/>
      <c r="D30" s="89">
        <f>Projects!N5-'Total &amp; Graph'!D29</f>
        <v>5989.8990000000022</v>
      </c>
      <c r="E30" s="89">
        <f>Projects!O5-'Total &amp; Graph'!E29</f>
        <v>2339.9220000000009</v>
      </c>
      <c r="F30" s="90">
        <f>E30/D30</f>
        <v>0.39064465026872741</v>
      </c>
      <c r="G30" s="89">
        <f>Projects!Q5-'Total &amp; Graph'!G29</f>
        <v>722.20400000000018</v>
      </c>
      <c r="H30" s="90">
        <f>G30/D30</f>
        <v>0.12057031345603655</v>
      </c>
      <c r="I30" s="75"/>
      <c r="J30" s="75"/>
      <c r="M30" s="77"/>
    </row>
    <row r="31" spans="1:13" s="76" customFormat="1" ht="26.25" customHeight="1" thickBot="1" x14ac:dyDescent="0.3">
      <c r="A31" s="134" t="s">
        <v>86</v>
      </c>
      <c r="B31" s="135"/>
      <c r="C31" s="135"/>
      <c r="D31" s="102">
        <f>SUM(D29:D30)</f>
        <v>8213.5090000000018</v>
      </c>
      <c r="E31" s="102">
        <f>SUM(E29:E30)</f>
        <v>2798.2400000000011</v>
      </c>
      <c r="F31" s="103">
        <f>E31/D31</f>
        <v>0.34068751857458252</v>
      </c>
      <c r="G31" s="102">
        <f>SUM(G29:G30)</f>
        <v>975.3850000000001</v>
      </c>
      <c r="H31" s="103">
        <f>G31/D31</f>
        <v>0.11875375068073826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A31:C31"/>
    <mergeCell ref="D1:F1"/>
    <mergeCell ref="D2:F2"/>
    <mergeCell ref="D3:F3"/>
    <mergeCell ref="D4:F4"/>
    <mergeCell ref="G4:H4"/>
    <mergeCell ref="A5:C6"/>
    <mergeCell ref="A28:C28"/>
    <mergeCell ref="A29:C29"/>
    <mergeCell ref="A30:C30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2019-04-13T05:38:18Z</cp:lastPrinted>
  <dcterms:created xsi:type="dcterms:W3CDTF">2016-04-23T16:18:20Z</dcterms:created>
  <dcterms:modified xsi:type="dcterms:W3CDTF">2019-10-20T05:50:37Z</dcterms:modified>
</cp:coreProperties>
</file>