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Projects!$A$1:$S$38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Q41" i="1" l="1"/>
  <c r="O41" i="1"/>
  <c r="Q42" i="1"/>
  <c r="O42" i="1"/>
  <c r="O38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42" i="1" s="1"/>
  <c r="N32" i="1"/>
  <c r="N33" i="1"/>
  <c r="N34" i="1"/>
  <c r="N35" i="1"/>
  <c r="N36" i="1"/>
  <c r="N37" i="1"/>
  <c r="N7" i="1"/>
  <c r="N6" i="1"/>
  <c r="N41" i="1" l="1"/>
  <c r="G29" i="2"/>
  <c r="E29" i="2"/>
  <c r="P6" i="1" l="1"/>
  <c r="P7" i="1"/>
  <c r="Q38" i="1"/>
  <c r="Q5" i="1" l="1"/>
  <c r="J38" i="1"/>
  <c r="J5" i="1" s="1"/>
  <c r="M38" i="1"/>
  <c r="I38" i="1"/>
  <c r="D29" i="2" l="1"/>
  <c r="L38" i="1"/>
  <c r="K38" i="1"/>
  <c r="K5" i="1" s="1"/>
  <c r="L5" i="1" l="1"/>
  <c r="N38" i="1" l="1"/>
  <c r="M5" i="1"/>
  <c r="R38" i="1" l="1"/>
  <c r="P38" i="1"/>
  <c r="P10" i="1" l="1"/>
  <c r="P8" i="1"/>
  <c r="R9" i="1"/>
  <c r="P11" i="1"/>
  <c r="R22" i="1"/>
  <c r="R25" i="1"/>
  <c r="I6" i="2"/>
  <c r="P37" i="1"/>
  <c r="R37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P24" i="1"/>
  <c r="R23" i="1"/>
  <c r="P23" i="1"/>
  <c r="P21" i="1"/>
  <c r="R21" i="1"/>
  <c r="P20" i="1"/>
  <c r="R19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<sst xmlns="http://schemas.openxmlformats.org/spreadsheetml/2006/main" count="256" uniqueCount="153">
  <si>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</si>
  <si>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</si>
  <si>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</si>
  <si>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</si>
  <si>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</si>
  <si>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</si>
  <si>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</si>
  <si>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</si>
  <si>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</si>
  <si>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</si>
  <si>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</si>
  <si>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</si>
  <si>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</si>
  <si>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</si>
  <si>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</si>
  <si>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</si>
  <si>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</si>
  <si>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</si>
  <si>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</si>
  <si>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</si>
  <si>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</si>
  <si>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</si>
  <si>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</si>
  <si>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</si>
  <si>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</si>
  <si>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</si>
  <si>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</si>
  <si>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</si>
  <si>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</si>
  <si>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</si>
  <si>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</si>
  <si>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</si>
  <si>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</si>
  <si>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</si>
  <si>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</si>
  <si>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</si>
  <si>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</si>
  <si>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</si>
  <si>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</si>
  <si>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</si>
  <si>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</si>
  <si>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</si>
  <si>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</si>
  <si>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</si>
  <si>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</si>
  <si>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</si>
  <si>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</si>
  <si>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</si>
  <si>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</si>
  <si>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</si>
  <si>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</si>
  <si>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</si>
  <si>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</si>
  <si>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</si>
  <si>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</si>
  <si>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</si>
  <si>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</si>
  <si>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</si>
  <si>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</si>
  <si>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</si>
  <si>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</si>
  <si>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</si>
  <si>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</si>
  <si>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</si>
  <si>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</si>
  <si>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</si>
  <si>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</si>
  <si>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</si>
  <si>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</si>
  <si>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</si>
  <si>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</si>
  <si>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</si>
  <si>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</si>
  <si>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</si>
  <si>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</si>
  <si>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</si>
  <si>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</si>
  <si>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</si>
  <si>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</si>
  <si>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</si>
  <si>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</si>
  <si>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</si>
  <si>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</si>
  <si>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</si>
  <si>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</si>
  <si>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</si>
  <si>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</si>
  <si>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</si>
  <si>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</si>
  <si>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</si>
  <si>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</si>
  <si>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</si>
  <si>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</si>
  <si>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</si>
  <si>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</si>
  <si>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</si>
  <si>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</si>
  <si>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</si>
  <si>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</si>
  <si>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</si>
  <si>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</si>
  <si>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درخواست های اضافی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</si>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</sst>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8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2" xfId="3" applyFont="1" applyFill="1" applyBorder="1" applyAlignment="1" applyProtection="1">
      <alignment horizontal="center" vertical="center" wrapText="1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readingOrder="2"/>
    </xf>
    <xf numFmtId="0" fontId="4" fillId="0" borderId="0" xfId="3" applyFont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14" fontId="44" fillId="0" borderId="46" xfId="3" applyNumberFormat="1" applyFont="1" applyBorder="1" applyAlignment="1" applyProtection="1">
      <alignment horizontal="left" vertical="center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8139.1090000000013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1398.2220000000002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124.06200000000001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94432"/>
        <c:axId val="99008512"/>
      </c:barChart>
      <c:catAx>
        <c:axId val="9899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08512"/>
        <c:crosses val="autoZero"/>
        <c:auto val="1"/>
        <c:lblAlgn val="ctr"/>
        <c:lblOffset val="100"/>
        <c:noMultiLvlLbl val="0"/>
      </c:catAx>
      <c:valAx>
        <c:axId val="99008512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8994432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8"/>
  <sheetViews>
    <sheetView showGridLines="0" rightToLeft="1" tabSelected="1" view="pageBreakPreview" zoomScale="85" zoomScaleSheetLayoutView="85" workbookViewId="0">
      <selection activeCell="V6" sqref="V6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4.5703125" style="22" customWidth="1"/>
    <col min="7" max="8" width="14.5703125" style="21" hidden="1" customWidth="1"/>
    <col min="9" max="13" width="14.5703125" style="2" hidden="1" customWidth="1"/>
    <col min="14" max="14" width="14.5703125" style="2" customWidth="1"/>
    <col min="15" max="15" width="13.85546875" style="21" customWidth="1"/>
    <col min="16" max="16" width="10.7109375" style="21" bestFit="1" customWidth="1"/>
    <col min="17" max="17" width="11.42578125" style="21" bestFit="1" customWidth="1"/>
    <col min="18" max="18" width="11.42578125" style="2" bestFit="1" customWidth="1"/>
    <col min="19" max="19" width="10.1406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3" ht="27" customHeight="1" thickBot="1" x14ac:dyDescent="0.3">
      <c r="A2" s="125" t="s">
        <v>121</v>
      </c>
      <c r="B2" s="125"/>
      <c r="C2" s="124" t="s">
        <v>122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11"/>
      <c r="R2" s="126">
        <v>43619</v>
      </c>
      <c r="S2" s="127"/>
    </row>
    <row r="3" spans="1:23" ht="24" customHeight="1" thickTop="1" thickBot="1" x14ac:dyDescent="0.25">
      <c r="A3" s="122" t="s">
        <v>71</v>
      </c>
      <c r="B3" s="122" t="s">
        <v>99</v>
      </c>
      <c r="C3" s="115" t="s">
        <v>100</v>
      </c>
      <c r="D3" s="115" t="s">
        <v>0</v>
      </c>
      <c r="E3" s="115" t="s">
        <v>1</v>
      </c>
      <c r="F3" s="115" t="s">
        <v>2</v>
      </c>
      <c r="G3" s="115" t="s">
        <v>3</v>
      </c>
      <c r="H3" s="115" t="s">
        <v>4</v>
      </c>
      <c r="I3" s="116" t="s">
        <v>151</v>
      </c>
      <c r="J3" s="116"/>
      <c r="K3" s="117"/>
      <c r="L3" s="121" t="s">
        <v>92</v>
      </c>
      <c r="M3" s="117"/>
      <c r="N3" s="115" t="s">
        <v>70</v>
      </c>
      <c r="O3" s="115" t="s">
        <v>6</v>
      </c>
      <c r="P3" s="115" t="s">
        <v>89</v>
      </c>
      <c r="Q3" s="115" t="s">
        <v>8</v>
      </c>
      <c r="R3" s="115" t="s">
        <v>9</v>
      </c>
      <c r="S3" s="115" t="s">
        <v>5</v>
      </c>
    </row>
    <row r="4" spans="1:23" ht="36.75" customHeight="1" thickTop="1" thickBot="1" x14ac:dyDescent="0.25">
      <c r="A4" s="122"/>
      <c r="B4" s="122"/>
      <c r="C4" s="115"/>
      <c r="D4" s="115"/>
      <c r="E4" s="115"/>
      <c r="F4" s="115"/>
      <c r="G4" s="115"/>
      <c r="H4" s="115"/>
      <c r="I4" s="42" t="s">
        <v>93</v>
      </c>
      <c r="J4" s="106" t="s">
        <v>101</v>
      </c>
      <c r="K4" s="42" t="s">
        <v>90</v>
      </c>
      <c r="L4" s="42" t="s">
        <v>94</v>
      </c>
      <c r="M4" s="42" t="s">
        <v>95</v>
      </c>
      <c r="N4" s="115"/>
      <c r="O4" s="115"/>
      <c r="P4" s="115"/>
      <c r="Q4" s="115"/>
      <c r="R4" s="115"/>
      <c r="S4" s="115"/>
    </row>
    <row r="5" spans="1:23" ht="25.5" customHeight="1" thickTop="1" x14ac:dyDescent="0.2">
      <c r="A5" s="118" t="s">
        <v>72</v>
      </c>
      <c r="B5" s="119"/>
      <c r="C5" s="120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I38</f>
        <v>8139.1090000000013</v>
      </c>
      <c r="J5" s="92">
        <f t="shared" si="0"/>
        <v>0</v>
      </c>
      <c r="K5" s="92">
        <f t="shared" si="0"/>
        <v>0</v>
      </c>
      <c r="L5" s="92">
        <f t="shared" si="0"/>
        <v>0</v>
      </c>
      <c r="M5" s="92">
        <f t="shared" si="0"/>
        <v>0</v>
      </c>
      <c r="N5" s="92">
        <f>N38</f>
        <v>8139.1090000000013</v>
      </c>
      <c r="O5" s="92">
        <f t="shared" si="0"/>
        <v>1398.2220000000002</v>
      </c>
      <c r="P5" s="93">
        <f>O5/N5</f>
        <v>0.17179054857233145</v>
      </c>
      <c r="Q5" s="92">
        <f>Q38</f>
        <v>124.06200000000001</v>
      </c>
      <c r="R5" s="93">
        <f>Q5/N5</f>
        <v>1.5242700398778293E-2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106</v>
      </c>
      <c r="D6" s="30" t="s">
        <v>12</v>
      </c>
      <c r="E6" s="30" t="s">
        <v>136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1.7350000000000001</v>
      </c>
      <c r="P6" s="45">
        <f>O6/N6</f>
        <v>2.6906733662107257E-2</v>
      </c>
      <c r="Q6" s="5">
        <v>1.694</v>
      </c>
      <c r="R6" s="45">
        <f>Q6/N6</f>
        <v>2.6270897304674173E-2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107</v>
      </c>
      <c r="D7" s="30" t="s">
        <v>17</v>
      </c>
      <c r="E7" s="30" t="s">
        <v>137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/>
      <c r="M7" s="4"/>
      <c r="N7" s="44">
        <f>I7+M7+L7+K7+J7</f>
        <v>674.75</v>
      </c>
      <c r="O7" s="5">
        <v>16.933</v>
      </c>
      <c r="P7" s="45">
        <f>O7/N7</f>
        <v>2.5095220452019267E-2</v>
      </c>
      <c r="Q7" s="5">
        <v>0</v>
      </c>
      <c r="R7" s="45">
        <f>Q7/N7</f>
        <v>0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138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7" si="1">I8+M8+L8+K8+J8</f>
        <v>100</v>
      </c>
      <c r="O8" s="5">
        <v>0.93899999999999995</v>
      </c>
      <c r="P8" s="45">
        <f t="shared" ref="P8:P37" si="2">O8/N8</f>
        <v>9.389999999999999E-3</v>
      </c>
      <c r="Q8" s="5">
        <v>0</v>
      </c>
      <c r="R8" s="45">
        <f t="shared" ref="R8:R37" si="3">Q8/N8</f>
        <v>0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139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8.1219999999999999</v>
      </c>
      <c r="P9" s="45">
        <f t="shared" si="2"/>
        <v>0.25784126984126982</v>
      </c>
      <c r="Q9" s="5">
        <v>0</v>
      </c>
      <c r="R9" s="45">
        <f t="shared" si="3"/>
        <v>0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117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209.65899999999999</v>
      </c>
      <c r="P10" s="45">
        <f t="shared" si="2"/>
        <v>0.11271989247311827</v>
      </c>
      <c r="Q10" s="5">
        <v>22.954999999999998</v>
      </c>
      <c r="R10" s="45">
        <f t="shared" si="3"/>
        <v>1.2341397849462366E-2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140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27.504000000000001</v>
      </c>
      <c r="P11" s="45">
        <f t="shared" si="2"/>
        <v>0.45088524590163936</v>
      </c>
      <c r="Q11" s="5">
        <v>0</v>
      </c>
      <c r="R11" s="45">
        <f t="shared" si="3"/>
        <v>0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0</v>
      </c>
      <c r="P12" s="45">
        <f t="shared" si="2"/>
        <v>0</v>
      </c>
      <c r="Q12" s="5">
        <v>0</v>
      </c>
      <c r="R12" s="45">
        <f t="shared" si="3"/>
        <v>0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108</v>
      </c>
      <c r="D13" s="30" t="s">
        <v>35</v>
      </c>
      <c r="E13" s="30" t="s">
        <v>141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0</v>
      </c>
      <c r="P13" s="45">
        <v>0</v>
      </c>
      <c r="Q13" s="5">
        <v>0</v>
      </c>
      <c r="R13" s="45">
        <v>0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13.255000000000001</v>
      </c>
      <c r="P14" s="45">
        <f t="shared" si="2"/>
        <v>6.1243254232276195E-2</v>
      </c>
      <c r="Q14" s="5">
        <v>6.74</v>
      </c>
      <c r="R14" s="45">
        <f t="shared" si="3"/>
        <v>3.1141420861979748E-2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80.534000000000006</v>
      </c>
      <c r="P15" s="45">
        <f t="shared" si="2"/>
        <v>0.3650746160401821</v>
      </c>
      <c r="Q15" s="5">
        <v>3.5369999999999999</v>
      </c>
      <c r="R15" s="45">
        <f t="shared" si="3"/>
        <v>1.6033835608986562E-2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117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336.88799999999998</v>
      </c>
      <c r="P16" s="45">
        <f t="shared" si="2"/>
        <v>0.45280645161290317</v>
      </c>
      <c r="Q16" s="5">
        <v>21.949000000000002</v>
      </c>
      <c r="R16" s="45">
        <f t="shared" si="3"/>
        <v>2.9501344086021508E-2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117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384.51</v>
      </c>
      <c r="P17" s="46">
        <f t="shared" si="2"/>
        <v>0.56323606960801553</v>
      </c>
      <c r="Q17" s="14">
        <v>19.917000000000002</v>
      </c>
      <c r="R17" s="46">
        <f t="shared" si="3"/>
        <v>2.9174723149938481E-2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142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1.536</v>
      </c>
      <c r="P18" s="56">
        <f t="shared" si="2"/>
        <v>2.2686655343032273E-2</v>
      </c>
      <c r="Q18" s="55">
        <v>0</v>
      </c>
      <c r="R18" s="56">
        <f t="shared" si="3"/>
        <v>0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109</v>
      </c>
      <c r="D19" s="30">
        <v>1391</v>
      </c>
      <c r="E19" s="30" t="s">
        <v>143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/>
      <c r="N19" s="44">
        <f t="shared" si="1"/>
        <v>60</v>
      </c>
      <c r="O19" s="7">
        <v>59.404000000000003</v>
      </c>
      <c r="P19" s="45">
        <f t="shared" si="2"/>
        <v>0.99006666666666676</v>
      </c>
      <c r="Q19" s="5">
        <v>0</v>
      </c>
      <c r="R19" s="45">
        <f t="shared" si="3"/>
        <v>0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144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/>
      <c r="N20" s="44">
        <f t="shared" si="1"/>
        <v>38</v>
      </c>
      <c r="O20" s="7">
        <v>0</v>
      </c>
      <c r="P20" s="45">
        <f t="shared" si="2"/>
        <v>0</v>
      </c>
      <c r="Q20" s="5">
        <v>0</v>
      </c>
      <c r="R20" s="45">
        <f t="shared" si="3"/>
        <v>0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145</v>
      </c>
      <c r="F21" s="33" t="s">
        <v>118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0</v>
      </c>
      <c r="P21" s="45">
        <f t="shared" si="2"/>
        <v>0</v>
      </c>
      <c r="Q21" s="5">
        <v>0</v>
      </c>
      <c r="R21" s="45">
        <f t="shared" si="3"/>
        <v>0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/>
      <c r="N22" s="44">
        <f t="shared" si="1"/>
        <v>280</v>
      </c>
      <c r="O22" s="5">
        <v>3.8530000000000002</v>
      </c>
      <c r="P22" s="45">
        <f t="shared" si="2"/>
        <v>1.3760714285714286E-2</v>
      </c>
      <c r="Q22" s="5">
        <v>0</v>
      </c>
      <c r="R22" s="45">
        <f t="shared" si="3"/>
        <v>0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19.78</v>
      </c>
      <c r="P23" s="45">
        <f t="shared" si="2"/>
        <v>3.7980030721966214E-2</v>
      </c>
      <c r="Q23" s="5">
        <v>9.2319999999999993</v>
      </c>
      <c r="R23" s="45">
        <f t="shared" si="3"/>
        <v>1.772657450076805E-2</v>
      </c>
      <c r="S23" s="8"/>
    </row>
    <row r="24" spans="1:23" ht="33.6" customHeight="1" x14ac:dyDescent="0.2">
      <c r="A24" s="27">
        <v>19</v>
      </c>
      <c r="B24" s="28" t="s">
        <v>123</v>
      </c>
      <c r="C24" s="29" t="s">
        <v>129</v>
      </c>
      <c r="D24" s="30">
        <v>1396</v>
      </c>
      <c r="E24" s="30" t="s">
        <v>146</v>
      </c>
      <c r="F24" s="31" t="s">
        <v>120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</v>
      </c>
      <c r="R24" s="45">
        <f t="shared" si="3"/>
        <v>0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110</v>
      </c>
      <c r="D25" s="30">
        <v>1394</v>
      </c>
      <c r="E25" s="30" t="s">
        <v>146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3.895</v>
      </c>
      <c r="P25" s="47">
        <f t="shared" si="2"/>
        <v>8.4673913043478266E-2</v>
      </c>
      <c r="Q25" s="7">
        <v>0</v>
      </c>
      <c r="R25" s="47">
        <f t="shared" si="3"/>
        <v>0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144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0.65200000000000002</v>
      </c>
      <c r="P26" s="47">
        <f t="shared" si="2"/>
        <v>7.2444444444444448E-3</v>
      </c>
      <c r="Q26" s="7">
        <v>0.36699999999999999</v>
      </c>
      <c r="R26" s="47">
        <f t="shared" si="3"/>
        <v>4.0777777777777774E-3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147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87.063999999999993</v>
      </c>
      <c r="P27" s="47">
        <f t="shared" si="2"/>
        <v>0.13002389486260452</v>
      </c>
      <c r="Q27" s="7">
        <v>8.8149999999999995</v>
      </c>
      <c r="R27" s="45">
        <f t="shared" si="3"/>
        <v>1.3164575866188768E-2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111</v>
      </c>
      <c r="D28" s="30">
        <v>1395</v>
      </c>
      <c r="E28" s="30" t="s">
        <v>148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0</v>
      </c>
      <c r="P28" s="45">
        <f t="shared" si="2"/>
        <v>0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102</v>
      </c>
      <c r="C29" s="29" t="s">
        <v>103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86.816000000000003</v>
      </c>
      <c r="P29" s="45">
        <f t="shared" si="2"/>
        <v>0.23198319767845788</v>
      </c>
      <c r="Q29" s="5">
        <v>18.634</v>
      </c>
      <c r="R29" s="45">
        <f t="shared" si="3"/>
        <v>4.9792375893157763E-2</v>
      </c>
      <c r="S29" s="8"/>
    </row>
    <row r="30" spans="1:23" ht="30.75" customHeight="1" x14ac:dyDescent="0.2">
      <c r="A30" s="27">
        <v>25</v>
      </c>
      <c r="B30" s="28" t="s">
        <v>105</v>
      </c>
      <c r="C30" s="29" t="s">
        <v>112</v>
      </c>
      <c r="D30" s="30">
        <v>1396</v>
      </c>
      <c r="E30" s="30" t="s">
        <v>145</v>
      </c>
      <c r="F30" s="31" t="s">
        <v>104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16.734000000000002</v>
      </c>
      <c r="P30" s="45">
        <f t="shared" si="2"/>
        <v>0.26962490332559941</v>
      </c>
      <c r="Q30" s="5">
        <v>4.3520000000000003</v>
      </c>
      <c r="R30" s="45">
        <f t="shared" si="3"/>
        <v>7.0121165248775458E-2</v>
      </c>
      <c r="S30" s="8"/>
    </row>
    <row r="31" spans="1:23" ht="30.75" customHeight="1" x14ac:dyDescent="0.2">
      <c r="A31" s="27">
        <v>26</v>
      </c>
      <c r="B31" s="28" t="s">
        <v>115</v>
      </c>
      <c r="C31" s="29" t="s">
        <v>113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5.968</v>
      </c>
      <c r="P31" s="47">
        <f t="shared" si="2"/>
        <v>2.7998273564900821E-2</v>
      </c>
      <c r="Q31" s="5">
        <v>1.0329999999999999</v>
      </c>
      <c r="R31" s="45">
        <f t="shared" si="3"/>
        <v>4.8462159169809903E-3</v>
      </c>
      <c r="S31" s="8"/>
      <c r="W31" s="104"/>
    </row>
    <row r="32" spans="1:23" ht="33.6" customHeight="1" x14ac:dyDescent="0.2">
      <c r="A32" s="48">
        <v>27</v>
      </c>
      <c r="B32" s="49" t="s">
        <v>116</v>
      </c>
      <c r="C32" s="50" t="s">
        <v>114</v>
      </c>
      <c r="D32" s="51">
        <v>1396</v>
      </c>
      <c r="E32" s="51" t="s">
        <v>52</v>
      </c>
      <c r="F32" s="52" t="s">
        <v>119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20.614000000000001</v>
      </c>
      <c r="P32" s="56">
        <f t="shared" si="2"/>
        <v>7.5575043444468068E-2</v>
      </c>
      <c r="Q32" s="55">
        <v>4.8369999999999997</v>
      </c>
      <c r="R32" s="56">
        <f t="shared" si="3"/>
        <v>1.7733408612636656E-2</v>
      </c>
      <c r="S32" s="61"/>
      <c r="V32" s="105"/>
    </row>
    <row r="33" spans="1:19" ht="33" customHeight="1" thickBot="1" x14ac:dyDescent="0.25">
      <c r="A33" s="57">
        <v>28</v>
      </c>
      <c r="B33" s="34" t="s">
        <v>124</v>
      </c>
      <c r="C33" s="35" t="s">
        <v>130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135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0</v>
      </c>
      <c r="P33" s="46">
        <f t="shared" si="2"/>
        <v>0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125</v>
      </c>
      <c r="C34" s="50" t="s">
        <v>131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135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0</v>
      </c>
      <c r="R34" s="56">
        <f t="shared" si="3"/>
        <v>0</v>
      </c>
      <c r="S34" s="61"/>
    </row>
    <row r="35" spans="1:19" ht="33.6" customHeight="1" x14ac:dyDescent="0.2">
      <c r="A35" s="27">
        <v>30</v>
      </c>
      <c r="B35" s="28" t="s">
        <v>126</v>
      </c>
      <c r="C35" s="29" t="s">
        <v>132</v>
      </c>
      <c r="D35" s="30">
        <v>1397</v>
      </c>
      <c r="E35" s="30" t="s">
        <v>149</v>
      </c>
      <c r="F35" s="31" t="s">
        <v>13</v>
      </c>
      <c r="G35" s="30" t="s">
        <v>14</v>
      </c>
      <c r="H35" s="32" t="s">
        <v>135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0</v>
      </c>
      <c r="P35" s="45">
        <f t="shared" si="2"/>
        <v>0</v>
      </c>
      <c r="Q35" s="17">
        <v>0</v>
      </c>
      <c r="R35" s="45">
        <f t="shared" si="3"/>
        <v>0</v>
      </c>
      <c r="S35" s="8"/>
    </row>
    <row r="36" spans="1:19" ht="33.6" customHeight="1" x14ac:dyDescent="0.2">
      <c r="A36" s="27">
        <v>31</v>
      </c>
      <c r="B36" s="28" t="s">
        <v>127</v>
      </c>
      <c r="C36" s="29" t="s">
        <v>133</v>
      </c>
      <c r="D36" s="30">
        <v>1397</v>
      </c>
      <c r="E36" s="30" t="s">
        <v>144</v>
      </c>
      <c r="F36" s="31" t="s">
        <v>13</v>
      </c>
      <c r="G36" s="30" t="s">
        <v>14</v>
      </c>
      <c r="H36" s="32" t="s">
        <v>135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0</v>
      </c>
      <c r="P36" s="45">
        <f t="shared" si="2"/>
        <v>0</v>
      </c>
      <c r="Q36" s="17">
        <v>0</v>
      </c>
      <c r="R36" s="45">
        <f t="shared" si="3"/>
        <v>0</v>
      </c>
      <c r="S36" s="8"/>
    </row>
    <row r="37" spans="1:19" ht="33.6" customHeight="1" thickBot="1" x14ac:dyDescent="0.25">
      <c r="A37" s="27">
        <v>32</v>
      </c>
      <c r="B37" s="28" t="s">
        <v>128</v>
      </c>
      <c r="C37" s="29" t="s">
        <v>134</v>
      </c>
      <c r="D37" s="30">
        <v>1397</v>
      </c>
      <c r="E37" s="30" t="s">
        <v>150</v>
      </c>
      <c r="F37" s="31" t="s">
        <v>13</v>
      </c>
      <c r="G37" s="30" t="s">
        <v>14</v>
      </c>
      <c r="H37" s="32" t="s">
        <v>135</v>
      </c>
      <c r="I37" s="43">
        <v>20</v>
      </c>
      <c r="J37" s="3"/>
      <c r="K37" s="17"/>
      <c r="L37" s="18"/>
      <c r="M37" s="18"/>
      <c r="N37" s="44">
        <f t="shared" si="1"/>
        <v>20</v>
      </c>
      <c r="O37" s="17">
        <v>0</v>
      </c>
      <c r="P37" s="45">
        <f t="shared" si="2"/>
        <v>0</v>
      </c>
      <c r="Q37" s="17">
        <v>0</v>
      </c>
      <c r="R37" s="45">
        <f t="shared" si="3"/>
        <v>0</v>
      </c>
      <c r="S37" s="8"/>
    </row>
    <row r="38" spans="1:19" ht="27.75" customHeight="1" thickBot="1" x14ac:dyDescent="0.25">
      <c r="A38" s="112" t="s">
        <v>69</v>
      </c>
      <c r="B38" s="113"/>
      <c r="C38" s="113"/>
      <c r="D38" s="113"/>
      <c r="E38" s="113"/>
      <c r="F38" s="114"/>
      <c r="G38" s="95"/>
      <c r="H38" s="95"/>
      <c r="I38" s="96">
        <f t="shared" ref="I38:O38" si="4">SUM(I32:I37)+SUM(I6:I31)</f>
        <v>8139.1090000000013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0</v>
      </c>
      <c r="N38" s="96">
        <f t="shared" si="4"/>
        <v>8139.1090000000013</v>
      </c>
      <c r="O38" s="96">
        <f t="shared" si="4"/>
        <v>1398.2220000000002</v>
      </c>
      <c r="P38" s="97">
        <f>O38/N38</f>
        <v>0.17179054857233145</v>
      </c>
      <c r="Q38" s="96">
        <f>SUM(Q32:Q37)+SUM(Q6:Q31)</f>
        <v>124.06200000000001</v>
      </c>
      <c r="R38" s="97">
        <f>Q38/N38</f>
        <v>1.5242700398778293E-2</v>
      </c>
      <c r="S38" s="98"/>
    </row>
    <row r="40" spans="1:19" hidden="1" x14ac:dyDescent="0.2">
      <c r="N40" s="9"/>
      <c r="O40" s="23"/>
    </row>
    <row r="41" spans="1:19" ht="11.25" hidden="1" customHeight="1" x14ac:dyDescent="0.2">
      <c r="N41" s="9">
        <f>SUM(N37,N36,N35,N34,N33,N28,N26,N25,N22,N20,N19,N18,N13,N11,N6,N7,N8,N9)</f>
        <v>2223.6099999999997</v>
      </c>
      <c r="O41" s="9">
        <f>SUM(O37,O36,O35,O34,O33,O28,O26,O25,O22,O20,O19,O18,O13,O11,O6,O7,O8,O9)</f>
        <v>135.495</v>
      </c>
      <c r="P41" s="9"/>
      <c r="Q41" s="9">
        <f>SUM(Q37,Q36,Q35,Q34,Q33,Q28,Q26,Q25,Q22,Q20,Q19,Q18,Q13,Q11,Q6,Q7,Q8,Q9)</f>
        <v>2.0609999999999999</v>
      </c>
    </row>
    <row r="42" spans="1:19" ht="11.25" hidden="1" customHeight="1" x14ac:dyDescent="0.2">
      <c r="N42" s="9">
        <f>SUM(N31,N30,N29,N27,N24,N23,N21,N14,N15,N16,N17,N10,N12,N32)</f>
        <v>5915.4989999999989</v>
      </c>
      <c r="O42" s="9">
        <f>SUM(O31,O30,O29,O27,O24,O23,O21,O14,O15,O16,O17,O10,O12,O32)</f>
        <v>1262.7269999999999</v>
      </c>
      <c r="Q42" s="9">
        <f>SUM(Q31,Q30,Q29,Q27,Q24,Q23,Q21,Q14,Q15,Q16,Q17,Q10,Q12,Q32)</f>
        <v>122.001</v>
      </c>
    </row>
    <row r="43" spans="1:19" ht="11.25" hidden="1" customHeight="1" x14ac:dyDescent="0.2">
      <c r="N43" s="24"/>
      <c r="O43" s="24"/>
      <c r="P43" s="10"/>
      <c r="Q43" s="24"/>
      <c r="R43" s="10"/>
    </row>
    <row r="44" spans="1:19" x14ac:dyDescent="0.2">
      <c r="N44" s="25"/>
      <c r="O44" s="107"/>
      <c r="P44" s="10"/>
      <c r="R44" s="10"/>
    </row>
    <row r="45" spans="1:19" x14ac:dyDescent="0.2">
      <c r="N45" s="9"/>
      <c r="O45" s="9"/>
      <c r="P45" s="10"/>
      <c r="Q45" s="9"/>
      <c r="R45" s="10"/>
    </row>
    <row r="46" spans="1:19" x14ac:dyDescent="0.2">
      <c r="N46" s="26"/>
      <c r="P46" s="10"/>
    </row>
    <row r="47" spans="1:19" x14ac:dyDescent="0.2">
      <c r="N47" s="9"/>
      <c r="O47" s="9"/>
      <c r="P47" s="10"/>
      <c r="Q47" s="9"/>
      <c r="R47" s="10"/>
    </row>
    <row r="48" spans="1:19" x14ac:dyDescent="0.2">
      <c r="N48" s="26"/>
      <c r="P48" s="10"/>
    </row>
  </sheetData>
  <sheetProtection formatCells="0" formatColumns="0" formatRows="0" insertColumns="0" insertRows="0"/>
  <mergeCells count="22">
    <mergeCell ref="A1:S1"/>
    <mergeCell ref="A3:A4"/>
    <mergeCell ref="S3:S4"/>
    <mergeCell ref="Q3:Q4"/>
    <mergeCell ref="R3:R4"/>
    <mergeCell ref="C2:P2"/>
    <mergeCell ref="A2:B2"/>
    <mergeCell ref="R2:S2"/>
    <mergeCell ref="A38:F38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topLeftCell="A16" zoomScale="80" zoomScaleNormal="80" zoomScaleSheetLayoutView="80" zoomScalePageLayoutView="85" workbookViewId="0">
      <selection activeCell="D42" sqref="D42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30" t="s">
        <v>74</v>
      </c>
      <c r="E1" s="130"/>
      <c r="F1" s="130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30" t="s">
        <v>75</v>
      </c>
      <c r="E2" s="130"/>
      <c r="F2" s="130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30" t="s">
        <v>76</v>
      </c>
      <c r="E3" s="130"/>
      <c r="F3" s="130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1" t="s">
        <v>152</v>
      </c>
      <c r="E4" s="131"/>
      <c r="F4" s="131"/>
      <c r="G4" s="132" t="s">
        <v>121</v>
      </c>
      <c r="H4" s="132"/>
      <c r="I4" s="65"/>
      <c r="J4" s="65"/>
    </row>
    <row r="5" spans="1:17" s="67" customFormat="1" ht="43.5" customHeight="1" thickTop="1" thickBot="1" x14ac:dyDescent="0.3">
      <c r="A5" s="133" t="s">
        <v>98</v>
      </c>
      <c r="B5" s="133"/>
      <c r="C5" s="133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33"/>
      <c r="B6" s="133"/>
      <c r="C6" s="133"/>
      <c r="D6" s="81">
        <f>Projects!N5</f>
        <v>8139.1090000000013</v>
      </c>
      <c r="E6" s="81">
        <f>Projects!O5</f>
        <v>1398.2220000000002</v>
      </c>
      <c r="F6" s="82">
        <f>E6/D6</f>
        <v>0.17179054857233145</v>
      </c>
      <c r="G6" s="81">
        <f>Projects!Q5</f>
        <v>124.06200000000001</v>
      </c>
      <c r="H6" s="82">
        <f>G6/D6</f>
        <v>1.5242700398778293E-2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4" t="s">
        <v>97</v>
      </c>
      <c r="B28" s="135"/>
      <c r="C28" s="135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6" t="s">
        <v>84</v>
      </c>
      <c r="B29" s="137"/>
      <c r="C29" s="137"/>
      <c r="D29" s="89">
        <f>Projects!N41</f>
        <v>2223.6099999999997</v>
      </c>
      <c r="E29" s="89">
        <f>Projects!O41</f>
        <v>135.495</v>
      </c>
      <c r="F29" s="90">
        <f>E29/D29</f>
        <v>6.0934696282171796E-2</v>
      </c>
      <c r="G29" s="89">
        <f>Projects!Q41</f>
        <v>2.0609999999999999</v>
      </c>
      <c r="H29" s="90">
        <f>G29/D29</f>
        <v>9.2687116895498771E-4</v>
      </c>
      <c r="I29" s="75"/>
      <c r="J29" s="75"/>
      <c r="M29" s="77"/>
    </row>
    <row r="30" spans="1:13" s="76" customFormat="1" ht="26.25" customHeight="1" thickBot="1" x14ac:dyDescent="0.3">
      <c r="A30" s="136" t="s">
        <v>85</v>
      </c>
      <c r="B30" s="137"/>
      <c r="C30" s="137"/>
      <c r="D30" s="89">
        <f>Projects!N5-'Total &amp; Graph'!D29</f>
        <v>5915.4990000000016</v>
      </c>
      <c r="E30" s="89">
        <f>Projects!O5-'Total &amp; Graph'!E29</f>
        <v>1262.7270000000003</v>
      </c>
      <c r="F30" s="90">
        <f>E30/D30</f>
        <v>0.21346077482220857</v>
      </c>
      <c r="G30" s="89">
        <f>Projects!Q5-'Total &amp; Graph'!G29</f>
        <v>122.001</v>
      </c>
      <c r="H30" s="90">
        <f>G30/D30</f>
        <v>2.0623957505529113E-2</v>
      </c>
      <c r="I30" s="75"/>
      <c r="J30" s="75"/>
      <c r="M30" s="77"/>
    </row>
    <row r="31" spans="1:13" s="76" customFormat="1" ht="26.25" customHeight="1" thickBot="1" x14ac:dyDescent="0.3">
      <c r="A31" s="128" t="s">
        <v>86</v>
      </c>
      <c r="B31" s="129"/>
      <c r="C31" s="129"/>
      <c r="D31" s="102">
        <f>SUM(D29:D30)</f>
        <v>8139.1090000000013</v>
      </c>
      <c r="E31" s="102">
        <f>SUM(E29:E30)</f>
        <v>1398.2220000000002</v>
      </c>
      <c r="F31" s="103">
        <f>E31/D31</f>
        <v>0.17179054857233145</v>
      </c>
      <c r="G31" s="102">
        <f>SUM(G29:G30)</f>
        <v>124.06200000000001</v>
      </c>
      <c r="H31" s="103">
        <f>G31/D31</f>
        <v>1.5242700398778293E-2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G4:H4"/>
    <mergeCell ref="A5:C6"/>
    <mergeCell ref="A28:C28"/>
    <mergeCell ref="A29:C29"/>
    <mergeCell ref="A30:C30"/>
    <mergeCell ref="A31:C31"/>
    <mergeCell ref="D1:F1"/>
    <mergeCell ref="D2:F2"/>
    <mergeCell ref="D3:F3"/>
    <mergeCell ref="D4:F4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2019-10-20T05:45:18Z</cp:lastPrinted>
  <dcterms:created xsi:type="dcterms:W3CDTF">2016-04-23T16:18:20Z</dcterms:created>
  <dcterms:modified xsi:type="dcterms:W3CDTF">2019-10-20T05:45:27Z</dcterms:modified>
</cp:coreProperties>
</file>