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afiullah\Desktop\Report\"/>
    </mc:Choice>
  </mc:AlternateContent>
  <bookViews>
    <workbookView xWindow="0" yWindow="0" windowWidth="20490" windowHeight="7620"/>
  </bookViews>
  <sheets>
    <sheet name="Sheet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60" i="1" l="1"/>
  <c r="K154" i="1"/>
  <c r="K155" i="1" s="1"/>
  <c r="K156" i="1" s="1"/>
  <c r="K145" i="1"/>
  <c r="K144" i="1"/>
  <c r="K138" i="1"/>
  <c r="K139" i="1" s="1"/>
  <c r="K125" i="1"/>
  <c r="K124" i="1"/>
  <c r="K122" i="1"/>
  <c r="K121" i="1"/>
  <c r="K120" i="1"/>
  <c r="K118" i="1"/>
  <c r="K117" i="1"/>
  <c r="K126" i="1" s="1"/>
  <c r="K115" i="1"/>
  <c r="K114" i="1"/>
  <c r="K113" i="1"/>
  <c r="K112" i="1"/>
  <c r="K110" i="1"/>
  <c r="K109" i="1"/>
  <c r="K107" i="1"/>
  <c r="K105" i="1"/>
  <c r="K104" i="1"/>
  <c r="K103" i="1"/>
  <c r="K102" i="1"/>
  <c r="K101" i="1"/>
  <c r="K99" i="1"/>
  <c r="K98" i="1"/>
  <c r="K96" i="1"/>
  <c r="K95" i="1"/>
  <c r="K97" i="1" s="1"/>
  <c r="K93" i="1"/>
  <c r="P92" i="1"/>
  <c r="O92" i="1"/>
  <c r="K91" i="1"/>
  <c r="K94" i="1" s="1"/>
  <c r="K89" i="1"/>
  <c r="P88" i="1"/>
  <c r="O88" i="1"/>
  <c r="K87" i="1"/>
  <c r="K90" i="1" s="1"/>
  <c r="K86" i="1"/>
  <c r="K85" i="1"/>
  <c r="K84" i="1"/>
  <c r="K75" i="1"/>
  <c r="K74" i="1"/>
  <c r="K72" i="1"/>
  <c r="K71" i="1"/>
  <c r="K70" i="1"/>
  <c r="K69" i="1"/>
  <c r="K68" i="1"/>
  <c r="K76" i="1" s="1"/>
  <c r="K63" i="1"/>
  <c r="K62" i="1"/>
  <c r="K61" i="1"/>
  <c r="K60" i="1"/>
  <c r="K59" i="1"/>
  <c r="K58" i="1"/>
  <c r="K57" i="1"/>
  <c r="K56" i="1"/>
  <c r="K67" i="1" s="1"/>
  <c r="K54" i="1"/>
  <c r="K52" i="1"/>
  <c r="K51" i="1"/>
  <c r="K48" i="1"/>
  <c r="K50" i="1" s="1"/>
  <c r="K46" i="1"/>
  <c r="K45" i="1"/>
  <c r="P43" i="1"/>
  <c r="O43" i="1"/>
  <c r="K43" i="1"/>
  <c r="K42" i="1"/>
  <c r="K40" i="1"/>
  <c r="K38" i="1"/>
  <c r="K44" i="1" s="1"/>
  <c r="K35" i="1"/>
  <c r="K36" i="1" s="1"/>
  <c r="O33" i="1"/>
  <c r="P33" i="1" s="1"/>
  <c r="K32" i="1"/>
  <c r="K31" i="1"/>
  <c r="K34" i="1" s="1"/>
  <c r="K29" i="1"/>
  <c r="K27" i="1"/>
  <c r="K28" i="1" s="1"/>
  <c r="K37" i="1" l="1"/>
  <c r="K78" i="1" s="1"/>
  <c r="K100" i="1"/>
  <c r="K128" i="1" s="1"/>
  <c r="P156" i="1"/>
  <c r="K47" i="1"/>
  <c r="K77" i="1"/>
  <c r="K53" i="1"/>
  <c r="K116" i="1"/>
  <c r="K127" i="1" s="1"/>
  <c r="P128" i="1" l="1"/>
  <c r="K157" i="1"/>
  <c r="K18" i="1" l="1"/>
  <c r="F18" i="1" s="1"/>
  <c r="N157" i="1"/>
</calcChain>
</file>

<file path=xl/comments1.xml><?xml version="1.0" encoding="utf-8"?>
<comments xmlns="http://schemas.openxmlformats.org/spreadsheetml/2006/main">
  <authors>
    <author>Zubair Ezzat</author>
  </authors>
  <commentList>
    <comment ref="A2" authorId="0" shapeId="0">
      <text>
        <r>
          <rPr>
            <b/>
            <sz val="9"/>
            <color indexed="81"/>
            <rFont val="Tahoma"/>
            <family val="2"/>
          </rPr>
          <t>PSU:</t>
        </r>
        <r>
          <rPr>
            <sz val="9"/>
            <color indexed="81"/>
            <rFont val="Tahoma"/>
            <family val="2"/>
          </rPr>
          <t xml:space="preserve">
Project ID refers to the Award ID in Atlas. Please type the Award ID and then - (space dash space) and then the project/programme title as in the signed Project Document.</t>
        </r>
      </text>
    </comment>
    <comment ref="A19" authorId="0" shapeId="0">
      <text>
        <r>
          <rPr>
            <b/>
            <sz val="9"/>
            <color indexed="81"/>
            <rFont val="Tahoma"/>
            <family val="2"/>
          </rPr>
          <t xml:space="preserve">PSU: </t>
        </r>
        <r>
          <rPr>
            <sz val="9"/>
            <color indexed="81"/>
            <rFont val="Tahoma"/>
            <family val="2"/>
          </rPr>
          <t xml:space="preserve">This standard AWP template has outputs, but you can add or remove outputs to fit your RRF in the Project Document.
</t>
        </r>
      </text>
    </comment>
    <comment ref="A23" authorId="0" shapeId="0">
      <text>
        <r>
          <rPr>
            <b/>
            <sz val="9"/>
            <color indexed="81"/>
            <rFont val="Tahoma"/>
            <family val="2"/>
          </rPr>
          <t>PSU:</t>
        </r>
        <r>
          <rPr>
            <sz val="9"/>
            <color indexed="81"/>
            <rFont val="Tahoma"/>
            <family val="2"/>
          </rPr>
          <t xml:space="preserve">
Add/Remove activities as needed.</t>
        </r>
      </text>
    </comment>
    <comment ref="H23" authorId="0" shapeId="0">
      <text>
        <r>
          <rPr>
            <b/>
            <sz val="9"/>
            <color indexed="81"/>
            <rFont val="Tahoma"/>
            <family val="2"/>
          </rPr>
          <t>PSU:</t>
        </r>
        <r>
          <rPr>
            <sz val="9"/>
            <color indexed="81"/>
            <rFont val="Tahoma"/>
            <family val="2"/>
          </rPr>
          <t xml:space="preserve">
Use correct donor, fund, and budget account code and description. The budgetary account code and donor code sheets are inserted in this file for easy reference.</t>
        </r>
      </text>
    </comment>
    <comment ref="A24" authorId="0" shapeId="0">
      <text>
        <r>
          <rPr>
            <b/>
            <sz val="9"/>
            <color indexed="81"/>
            <rFont val="Tahoma"/>
            <family val="2"/>
          </rPr>
          <t>PSU:</t>
        </r>
        <r>
          <rPr>
            <sz val="9"/>
            <color indexed="81"/>
            <rFont val="Tahoma"/>
            <family val="2"/>
          </rPr>
          <t xml:space="preserve">
Add/Remove activities as needed.</t>
        </r>
      </text>
    </comment>
  </commentList>
</comments>
</file>

<file path=xl/sharedStrings.xml><?xml version="1.0" encoding="utf-8"?>
<sst xmlns="http://schemas.openxmlformats.org/spreadsheetml/2006/main" count="782" uniqueCount="153">
  <si>
    <t>Annual Work Plan (AWP)</t>
  </si>
  <si>
    <t>Restricted Area - Please do not delete</t>
  </si>
  <si>
    <t>(00097936) - Community Based Agriculture and Rural Development - West (CBARD-West)</t>
  </si>
  <si>
    <t xml:space="preserve">Year : (2019)  </t>
  </si>
  <si>
    <t xml:space="preserve">Key Result Area (from 2014-17 Strategic Plan):  </t>
  </si>
  <si>
    <t>Outcome 1: Growth and development are inclusive and sustainable, incorporating productive capacities that create employment and livelihoods
 for the poor and excluded</t>
  </si>
  <si>
    <t>UNDAF Outcome:</t>
  </si>
  <si>
    <t>Outcome 1: Economic growth is accelerated to reduce vulnerabilities and poverty, strengthen the resilience of the licit economy and reduce the illicit economy
 in its multiple dimensions.</t>
  </si>
  <si>
    <t>NPP Cluster:</t>
  </si>
  <si>
    <t>Cluster 1:  AGRICULTURE AND RURAL DEVELOPMENT CLUSTER</t>
  </si>
  <si>
    <t>National Priority Programmes:</t>
  </si>
  <si>
    <t>NPP 1.1: National Water and Natural Resource Development.</t>
  </si>
  <si>
    <t>NPP Component:</t>
  </si>
  <si>
    <t xml:space="preserve">Cross-cutting component (Counter Narcotics) </t>
  </si>
  <si>
    <t>Related CPD Outcome:</t>
  </si>
  <si>
    <t>Outcome 3: Economic growth is accelerated to reduce vulnerabilities and poverty, strengthen the resilience of the licit economy and reduce the illicit economy in its multiple dimensions.</t>
  </si>
  <si>
    <t>CPD indicators, baseline and targets:</t>
  </si>
  <si>
    <t>Baseline: 36.3% (29.1% urban, 36.9% rural)</t>
  </si>
  <si>
    <t xml:space="preserve">Target: 2% reduction in the overall poverty rate </t>
  </si>
  <si>
    <t>Indicator: Poverty headcount</t>
  </si>
  <si>
    <t>Related CPD Output/s:</t>
  </si>
  <si>
    <t>Output 6: Improved economic livelihoods, especially for vulnerable populations and women.</t>
  </si>
  <si>
    <t>Tokyo Mutual Accountability Framework (TMAF) Area:</t>
  </si>
  <si>
    <t xml:space="preserve">Area 5: inclusive and sustainable development </t>
  </si>
  <si>
    <t>New Deal Area:</t>
  </si>
  <si>
    <t xml:space="preserve">PSG 4: Economic Foundations </t>
  </si>
  <si>
    <t>Programme Cluster:</t>
  </si>
  <si>
    <t xml:space="preserve">Livelihoods and Resilience </t>
  </si>
  <si>
    <t>Project Modality: (NIM/DIM)</t>
  </si>
  <si>
    <t xml:space="preserve">NIM </t>
  </si>
  <si>
    <t>Implementing Partner (IP):</t>
  </si>
  <si>
    <t xml:space="preserve">Ministry of Agriculture, Irrigation and Livestock (MAIL) </t>
  </si>
  <si>
    <t>On-budget/Off-budget:</t>
  </si>
  <si>
    <t>On-budget:</t>
  </si>
  <si>
    <t>Off-budget:</t>
  </si>
  <si>
    <t>Funding Modality</t>
  </si>
  <si>
    <t xml:space="preserve">Cost Sharing </t>
  </si>
  <si>
    <t>Output 1 (Atlas Output#  00101474): Local production of, and market for, high-value crops improved</t>
  </si>
  <si>
    <t>NPP Sub-components</t>
  </si>
  <si>
    <t xml:space="preserve">1. Horticulture (Value Chain) 
2. Women in Agriculture
3. Irrigation </t>
  </si>
  <si>
    <r>
      <t xml:space="preserve">Indicators: 
</t>
    </r>
    <r>
      <rPr>
        <sz val="10"/>
        <rFont val="Calibri"/>
        <family val="2"/>
        <scheme val="minor"/>
      </rPr>
      <t>1.1. # of communities identified for intervention and control group in Badghis and Farah
1.2.  # of high value crops identified in targeted communities
1.3. Value chain study in-place for identified high value agricultural products 
1.4. # of communities that implement the gender sensitive business models for high-value agricultural products
1.5. Number of women and men trained in gender sensitive agro-business development in all 63 treatment communities
1.6. Degree of usefulness to the local communities of the proposed gender sensitive business models (Scale: unusable, partially useful, useful, mostly useful, completely useful)
1.7. # of women and men trained on value-add steps in targeted communities
1.8. # of people which implement the climate change adaptable agricultural inputs and utilize the technology provided
1.9. # of people which directly benefit by hosting the Field Farmer Schools (FFS) on their land in target communities
1.10. # of local agricultural production monitoring systems rehabilitated or established in targeted communities
1.11. Rural financing mechanisms established (Yes/No)
1.12. # of pre-harvest horticulture-tools package provided to farmers
1.13. #/list of VA equipment provided for selected high value agricultural products
1.14. # of business entities participated in national and International trade/agriculture Fairs
1.15. Productivity of high-value agricultural crops (kg per ha) (Newly added from RRF)
1.16. Gross margin per ha of high-value agricultural products resulting from value chain interventions (Afs per kg) (Newly added from RRF)
1.17. Total land area cultivated under high-value licit crops (ha) and illicit crops (land use maps) (Newly added from RRF)</t>
    </r>
  </si>
  <si>
    <t xml:space="preserve"> Baseline: 2019
1.1. 70 Identified (Completed)
1.2. 2 per province (Completed)
1.3. Yes (the study completed)
1.4. 63 (7 communities suspended and not workable anymore)
1.5.  1,290 (353 F, 937 M)
1.6.  Not applicable anymore (to be removed in MTE)
1.7. 1,168 people (714 men, 454 women)
1.8.  63 (7 communities suspended and not workable anymore)
1.9. 813 
1.10. 1 (Completed)
1.11. Not applicable anymore (to be removed in MTE)
1.12. 474
1.13. 433
1.14. 587 beneficiaries
1.15. Pom: 0, App: 4000, Pist: 0: Grp: 0, GH Crops: 40,000
1.16. Pom: 36K, App: 292K , Pist: -50K: Grp: -126K, GH Crops: 249K
1.17. Licit: 5,950, Illicit: 9,966</t>
  </si>
  <si>
    <t>Annual Targets: (2019)
1.1. Completed
1.2. Completed
1.3. Yes (completed)
1.4. 63 (7 communities suspended and not workable anymore)
1.5. 1,500 people total (420 F, 1,080 M) = (600 (120 F, 480 M) additional)
1.6.  Not applicable anymore (to be removed in MTE)
1.7.  900 people total (220 F, 680 M) = (600 (120 F, 480 M) additional)
1.8. 63 (7 communities suspended and not workable anymore)
1.9. 2,070 people total (662 F, 1,408 M) = (2018 BL 600 additional)
1.10. 1 (Completed)
1.11. Not applicable anymore (to be removed in MTE)
1.12. 2,190 packages total = (900 additional)
1.13. 860 items total = 150 additional
1.14. 60 total = (20 additional)
1.15. Pom: 11,100, App: 15,000, Pist: 60: Grp: 16,650, GH Crops: 40,000
1.16. Pom: 293K, App: 591K , Pist: 10K: Grp: 358K, GH Crops: 249K
1.17. Licit: 6,199, Illicit: 9,687</t>
  </si>
  <si>
    <t>PLANNED ACTIVITIES</t>
  </si>
  <si>
    <t>Actions / Inputs Description</t>
  </si>
  <si>
    <t>TIMEFRAME</t>
  </si>
  <si>
    <t>RESPONSIBLE PARTY</t>
  </si>
  <si>
    <t>PLANNED BUDGET</t>
  </si>
  <si>
    <t>Associated Actions/Results</t>
  </si>
  <si>
    <t>Q1</t>
  </si>
  <si>
    <t>Q2</t>
  </si>
  <si>
    <t>Q3</t>
  </si>
  <si>
    <t>Q4</t>
  </si>
  <si>
    <t>Donor</t>
  </si>
  <si>
    <t>Fund Code</t>
  </si>
  <si>
    <t>Budget Account &amp; Description</t>
  </si>
  <si>
    <t>2019 ($)</t>
  </si>
  <si>
    <t>Output</t>
  </si>
  <si>
    <t>Activity</t>
  </si>
  <si>
    <r>
      <t xml:space="preserve"> Activity Result 1.1: </t>
    </r>
    <r>
      <rPr>
        <sz val="10"/>
        <rFont val="Calibri"/>
        <family val="2"/>
        <scheme val="minor"/>
      </rPr>
      <t>Identify beneficiary communities and applicable high-value agricultural products (Inception Phase)</t>
    </r>
  </si>
  <si>
    <r>
      <rPr>
        <b/>
        <sz val="10"/>
        <rFont val="Calibri"/>
        <family val="2"/>
        <scheme val="minor"/>
      </rPr>
      <t>Action1.1.3</t>
    </r>
    <r>
      <rPr>
        <sz val="10"/>
        <rFont val="Calibri"/>
        <family val="2"/>
        <scheme val="minor"/>
      </rPr>
      <t xml:space="preserve">  Develop (analysis and design) value chain for the identified high value agricultural products including: Product flow/actor mapping, Marketing, Business Development, Horizontal Linkages, Vertical Linkages, Commercial Support, Non-commercial </t>
    </r>
    <r>
      <rPr>
        <b/>
        <sz val="10"/>
        <rFont val="Calibri"/>
        <family val="2"/>
        <scheme val="minor"/>
      </rPr>
      <t xml:space="preserve">Support
Action1.1.4 </t>
    </r>
    <r>
      <rPr>
        <sz val="10"/>
        <rFont val="Calibri"/>
        <family val="2"/>
        <scheme val="minor"/>
      </rPr>
      <t xml:space="preserve"> Identify/initiate contact with relevant input suppliers, farmer groups, cooperatives, agro-based enterprises, producer groups and SMEs
</t>
    </r>
    <r>
      <rPr>
        <b/>
        <sz val="10"/>
        <rFont val="Calibri"/>
        <family val="2"/>
        <scheme val="minor"/>
      </rPr>
      <t>Activity 1.1.5</t>
    </r>
    <r>
      <rPr>
        <sz val="10"/>
        <rFont val="Calibri"/>
        <family val="2"/>
        <scheme val="minor"/>
      </rPr>
      <t xml:space="preserve"> Map existing financing opportunities (baseline) within 70 communities in collaboration with local funding organizations / banks, and suppliers, farmer groups, cooperatives, agro-based enterprises, producer groups, SMEs and Entrepreneurs 
</t>
    </r>
    <r>
      <rPr>
        <b/>
        <sz val="10"/>
        <rFont val="Calibri"/>
        <family val="2"/>
        <scheme val="minor"/>
      </rPr>
      <t>Activity 1.1.6</t>
    </r>
    <r>
      <rPr>
        <sz val="10"/>
        <rFont val="Calibri"/>
        <family val="2"/>
        <scheme val="minor"/>
      </rPr>
      <t>. Identify and select Micro Finance Institutions (MFI) to provide and manage financing mechanisms including Sharia-Compliant products .
'General Management Services (GMS) 8%</t>
    </r>
  </si>
  <si>
    <t>X</t>
  </si>
  <si>
    <t xml:space="preserve">MAIL </t>
  </si>
  <si>
    <t>71300 - Local Consultants</t>
  </si>
  <si>
    <t>72100 - Contractual Services-Companies</t>
  </si>
  <si>
    <t>75100 - Facilities &amp; Administration</t>
  </si>
  <si>
    <t>Subtotal Activity Result 1.1.:</t>
  </si>
  <si>
    <r>
      <t xml:space="preserve"> Activity Result 1.2: </t>
    </r>
    <r>
      <rPr>
        <sz val="10"/>
        <rFont val="Calibri"/>
        <family val="2"/>
        <scheme val="minor"/>
      </rPr>
      <t xml:space="preserve">Put in place appropriate gender sensitive business model(s) with strong linkage between farms and markets for high value agricultural products. </t>
    </r>
  </si>
  <si>
    <r>
      <rPr>
        <b/>
        <sz val="10"/>
        <rFont val="Calibri"/>
        <family val="2"/>
        <scheme val="minor"/>
      </rPr>
      <t>Action1.2.1</t>
    </r>
    <r>
      <rPr>
        <sz val="10"/>
        <rFont val="Calibri"/>
        <family val="2"/>
        <scheme val="minor"/>
      </rPr>
      <t xml:space="preserve"> Develop gender sensitive agro-business development training modules
</t>
    </r>
    <r>
      <rPr>
        <b/>
        <sz val="10"/>
        <rFont val="Calibri"/>
        <family val="2"/>
        <scheme val="minor"/>
      </rPr>
      <t>'Action1.2.2</t>
    </r>
    <r>
      <rPr>
        <sz val="10"/>
        <rFont val="Calibri"/>
        <family val="2"/>
        <scheme val="minor"/>
      </rPr>
      <t xml:space="preserve"> Deliver a four-day gender sensitive agro-business development training modules for identified farmer groups, cooperatives, agro-based enterprises, producer groups and SMEs (DSA, transportation, refreshment and training material cost for 900 trainees)
</t>
    </r>
    <r>
      <rPr>
        <b/>
        <sz val="10"/>
        <rFont val="Calibri"/>
        <family val="2"/>
        <scheme val="minor"/>
      </rPr>
      <t>Action1.2.3</t>
    </r>
    <r>
      <rPr>
        <sz val="10"/>
        <rFont val="Calibri"/>
        <family val="2"/>
        <scheme val="minor"/>
      </rPr>
      <t xml:space="preserve"> Provide horticulture-tools package to participants of the trainings (locally purchased Pruning scissors, pruning sheers, pruning saw, knapsack sprayer, duster,  harvesting bag, complete protective clothes,  ladders, and fruit trees budding knife).  
</t>
    </r>
    <r>
      <rPr>
        <b/>
        <sz val="10"/>
        <rFont val="Calibri"/>
        <family val="2"/>
        <scheme val="minor"/>
      </rPr>
      <t>Action1.2.4</t>
    </r>
    <r>
      <rPr>
        <sz val="10"/>
        <rFont val="Calibri"/>
        <family val="2"/>
        <scheme val="minor"/>
      </rPr>
      <t xml:space="preserve"> Develop and present appropriate gender sensitive business development plans (BDPs to the identified farmer groups, cooperatives, agro-based enterprises, producer groups and SMEs. 
</t>
    </r>
    <r>
      <rPr>
        <b/>
        <sz val="10"/>
        <rFont val="Calibri"/>
        <family val="2"/>
        <scheme val="minor"/>
      </rPr>
      <t>Action1.2.5</t>
    </r>
    <r>
      <rPr>
        <sz val="10"/>
        <rFont val="Calibri"/>
        <family val="2"/>
        <scheme val="minor"/>
      </rPr>
      <t xml:space="preserve"> Identify and provide value-addition equipment and gender sensitive training for the selected high value agricultural products (Grading, Sorting, Packaging and Labeling) which can be done locally by both women and men 
'General Management Services (GMS) 8% </t>
    </r>
  </si>
  <si>
    <t>75700 - Training, Workshops and Confer</t>
  </si>
  <si>
    <t>72300 - Materials &amp; Goods</t>
  </si>
  <si>
    <t>UNDP</t>
  </si>
  <si>
    <t>74100 - Professional Services</t>
  </si>
  <si>
    <t>71200 - International Consultants</t>
  </si>
  <si>
    <t>Subtotal Activity Result 1.2.:</t>
  </si>
  <si>
    <r>
      <t xml:space="preserve"> Activity Result 1.3: </t>
    </r>
    <r>
      <rPr>
        <sz val="10"/>
        <rFont val="Calibri"/>
        <family val="2"/>
        <scheme val="minor"/>
      </rPr>
      <t xml:space="preserve">Provide climate change adaptable agricultural inputs along with inexpensive, readily available and simple technology </t>
    </r>
  </si>
  <si>
    <r>
      <rPr>
        <b/>
        <sz val="10"/>
        <rFont val="Calibri"/>
        <family val="2"/>
        <scheme val="minor"/>
      </rPr>
      <t xml:space="preserve">Action1.3.1 </t>
    </r>
    <r>
      <rPr>
        <sz val="10"/>
        <rFont val="Calibri"/>
        <family val="2"/>
        <scheme val="minor"/>
      </rPr>
      <t xml:space="preserve">Design gender responsive Farmer Field School (FFS) programs for key community members (Lead Farmers) (to include 20% female head of households, 15% marginalized minorities) 
1. making of compost exhibitions; 
2. Integrated Pest Management (Organic control); 
3. mulching; 
4. intercropping; and 
5. climate change and disaster risk reduction community awareness
</t>
    </r>
    <r>
      <rPr>
        <b/>
        <sz val="10"/>
        <rFont val="Calibri"/>
        <family val="2"/>
        <scheme val="minor"/>
      </rPr>
      <t>Action1.3.2</t>
    </r>
    <r>
      <rPr>
        <sz val="10"/>
        <rFont val="Calibri"/>
        <family val="2"/>
        <scheme val="minor"/>
      </rPr>
      <t xml:space="preserve"> Implement 30 gender responsive Farmer Field School (FFS) programme for Lead farmers (to include 20% female head of households, 15% marginalized minorities) with needed martials on:
1. making of compost exhibitions; 
2. Integrated Pest Management (Organic control); 
3. mulching; 
4. intercropping; and 
5. climate change and disaster risk 
'General Management Services (GMS) 8% 
</t>
    </r>
  </si>
  <si>
    <t>74500 - Miscellaneous Expenses</t>
  </si>
  <si>
    <t>Subtotal Activity Result 1.3.:</t>
  </si>
  <si>
    <r>
      <t xml:space="preserve"> Activity Result 1.4: </t>
    </r>
    <r>
      <rPr>
        <sz val="10"/>
        <rFont val="Calibri"/>
        <family val="2"/>
        <scheme val="minor"/>
      </rPr>
      <t>Establish Area, Production and Yield (APY) crop pattern monitoring system for 30 target communities</t>
    </r>
  </si>
  <si>
    <r>
      <rPr>
        <b/>
        <sz val="10"/>
        <rFont val="Calibri"/>
        <family val="2"/>
        <scheme val="minor"/>
      </rPr>
      <t xml:space="preserve">Action 1.4.1. </t>
    </r>
    <r>
      <rPr>
        <sz val="10"/>
        <rFont val="Calibri"/>
        <family val="2"/>
        <scheme val="minor"/>
      </rPr>
      <t xml:space="preserve">Conduct APY baseline survey in 30 communities and develop APY database. 
</t>
    </r>
    <r>
      <rPr>
        <b/>
        <sz val="10"/>
        <rFont val="Calibri"/>
        <family val="2"/>
        <scheme val="minor"/>
      </rPr>
      <t>'Action1.4.2</t>
    </r>
    <r>
      <rPr>
        <sz val="10"/>
        <rFont val="Calibri"/>
        <family val="2"/>
        <scheme val="minor"/>
      </rPr>
      <t xml:space="preserve"> Analyze APY bi-annual data against baseline and maintain the APY database
'General Management Services (GMS) 8% </t>
    </r>
  </si>
  <si>
    <t>71600 - Travel</t>
  </si>
  <si>
    <t>Subtotal Activity Result 1.4:</t>
  </si>
  <si>
    <r>
      <rPr>
        <b/>
        <sz val="10"/>
        <rFont val="Calibri"/>
        <family val="2"/>
        <scheme val="minor"/>
      </rPr>
      <t>Activity Result 1.5</t>
    </r>
    <r>
      <rPr>
        <sz val="10"/>
        <rFont val="Calibri"/>
        <family val="2"/>
        <scheme val="minor"/>
      </rPr>
      <t>: Project Management, monitoring, and reporting</t>
    </r>
  </si>
  <si>
    <t xml:space="preserve">Project Management, monitoring, and reporting activities
Audit Fee
'General Management Services (GMS) 8% </t>
  </si>
  <si>
    <t>72200 - Equipment and Furniture</t>
  </si>
  <si>
    <t>73200 - Rental &amp; Maintenance-Premises</t>
  </si>
  <si>
    <t>72400 - Communic &amp; Audio Visual Equip</t>
  </si>
  <si>
    <t>72500 - Supplies</t>
  </si>
  <si>
    <t>72800 - Information Technology Equipmt</t>
  </si>
  <si>
    <t>73100 - Rental &amp; Maintenance-Premises</t>
  </si>
  <si>
    <t>73400 - Rental &amp; Maint of Other Equip</t>
  </si>
  <si>
    <t>74200 - Audio Visual&amp;Print Prod Costs</t>
  </si>
  <si>
    <t>62300 - Recurrent Payroll Costs-IP Stf</t>
  </si>
  <si>
    <t>64300 - Staff Mgmt Costs - IP Staff</t>
  </si>
  <si>
    <t>71400 - Contractual Services - Individ</t>
  </si>
  <si>
    <t>Subtotal Activity Result 1.5:</t>
  </si>
  <si>
    <t>Output 1 Total:</t>
  </si>
  <si>
    <t>Output 2 (Atlas Output# 00102012): Community-based agro-business infrastructures (irrigation, transportation, agricultural facilities) are built, developed, and/or strengthened</t>
  </si>
  <si>
    <r>
      <rPr>
        <b/>
        <sz val="10"/>
        <rFont val="Calibri"/>
        <family val="2"/>
        <scheme val="minor"/>
      </rPr>
      <t xml:space="preserve">Indicators: 
</t>
    </r>
    <r>
      <rPr>
        <sz val="10"/>
        <rFont val="Calibri"/>
        <family val="2"/>
        <scheme val="minor"/>
      </rPr>
      <t>2.1. # of community-based agricultural and agro-business infrastructure identified
2.2. # of community-based agricultural and agro-business infrastructure identified (same as 2.1)
2.3. # of persons trained on mobilization of local resources, project planning, implementation and monitoring in target communities (M/F)
2.4. # of local mobilization campaigns implemented in targeted communities
2.5. # of training Needs Assessments Conducted on project management, implementation and monitoring.
2.6. # of community-based agricultural infrastructures constructed or installed in target communities
2.7. # of business oriented agro-business infrastructures constructed or installed in targeted communities
2.8. # of households in Farah and Badghis provinces reached by the Counter Narcotics campaign
2.9 # of community members targeted by mobile based messages in targeted communities
2.10. Hectares of land irrigated by project interventions (Newly added from RRF)
2.11. Change in farm income from  production of high-value crops and added value from drying and storage  (Newly added from RRF)</t>
    </r>
  </si>
  <si>
    <t xml:space="preserve"> Baseline: (2019)
2.1. - 779 (46 raisin houses, 344 greenhouses, 44 aloe vera greenhouses, 288 micro greenhouses, 27 irrigation structures, 10 cold storage units, and 20 jerib (2 ha) of grape trellising)
2.2. same as above
2.3. 345 people (18 F, 345 M)
2.4. Not applicable
2.5. 3 developed
2.6. 311 total (269 greenhouses, 10 micro greenhouses, and 32 irrigation projects 
2.7. same as above
2.8. 0
2.9. 0+C57
2.10. 425
2.11. 20%</t>
  </si>
  <si>
    <t xml:space="preserve">Annual Targets: (2019)
2.1. 733 total (65 raisin houses, 460 greenhouses, 40 micro greenhouses, 43 irrigation structures, 70 ha grape trellises, 30 cold storage units, 25 onion cold storage units) = 206 (15 Raisin Houses, 71 Greenhouses,  40 Micro greenhouses, 15 Irrigation, 20 hectares of Grape Trellising, 20 underground Cold Storages, 25 onion cold storages) additional
2.2. same as above
2.3. 880 people (176 F, 704 M) = 600 (120 F, 480 M) additional
2.4. Not applicable
2.5. 3 developed (Completed)
2.6. 765 total (65 raisin houses, 490 greenhouses, 40 micro greenhouses, 45 irrigation structures, 70 ha grape trellises, 30 cold storage units, 25 onion cold storage units) = 206 (15 Raisin Houses, 71 Greenhouses,  40 Micro greenhouses, 15 Irrigation, 20 hectares of Grape Trellising, 20 underground Cold Storages, 25 onion cold storages) additional
2.7. same as above
2.8. 7000 (100/per community)
2.9. 2100 (30 per community)
2.10. 637
2.11. 20%
</t>
  </si>
  <si>
    <r>
      <t xml:space="preserve"> Activity Result 2.1:</t>
    </r>
    <r>
      <rPr>
        <sz val="10"/>
        <rFont val="Calibri"/>
        <family val="2"/>
        <scheme val="minor"/>
      </rPr>
      <t xml:space="preserve"> Assess and prioritize community-based  agricultural and agro-business infrastructure needs in collaboration with communities and in reference to DDPs</t>
    </r>
  </si>
  <si>
    <r>
      <rPr>
        <b/>
        <sz val="10"/>
        <rFont val="Calibri"/>
        <family val="2"/>
        <scheme val="minor"/>
      </rPr>
      <t xml:space="preserve">Action2.1.1 </t>
    </r>
    <r>
      <rPr>
        <sz val="10"/>
        <rFont val="Calibri"/>
        <family val="2"/>
        <scheme val="minor"/>
      </rPr>
      <t xml:space="preserve">Assess community-based  agricultural and agro-business infrastructure needs 
</t>
    </r>
    <r>
      <rPr>
        <b/>
        <sz val="10"/>
        <rFont val="Calibri"/>
        <family val="2"/>
        <scheme val="minor"/>
      </rPr>
      <t>' Action2.1.2</t>
    </r>
    <r>
      <rPr>
        <sz val="10"/>
        <rFont val="Calibri"/>
        <family val="2"/>
        <scheme val="minor"/>
      </rPr>
      <t xml:space="preserve"> Analyze assessments to list cost effective community-based  agricultural input and agro-business infrastructure needs 
</t>
    </r>
    <r>
      <rPr>
        <b/>
        <sz val="10"/>
        <rFont val="Calibri"/>
        <family val="2"/>
        <scheme val="minor"/>
      </rPr>
      <t>'Action2.1.3</t>
    </r>
    <r>
      <rPr>
        <sz val="10"/>
        <rFont val="Calibri"/>
        <family val="2"/>
        <scheme val="minor"/>
      </rPr>
      <t xml:space="preserve"> In collaboration with DDAs, CDCs, women and men, youth and marginalized groups of the selected communities prioritize the cost effective community-based  agricultural and agro-business intervention options for 30 communities and update 5 District Development Plans (DDPs)
'General Management Services (GMS) 8% </t>
    </r>
  </si>
  <si>
    <t>Subtotal Activity Result 2.1:</t>
  </si>
  <si>
    <r>
      <t xml:space="preserve"> Activity Result 2.2: </t>
    </r>
    <r>
      <rPr>
        <sz val="10"/>
        <rFont val="Calibri"/>
        <family val="2"/>
        <scheme val="minor"/>
      </rPr>
      <t>Mobilize community contributions for implementation and sustainability of the agro-based infrastructures</t>
    </r>
    <r>
      <rPr>
        <b/>
        <sz val="10"/>
        <rFont val="Calibri"/>
        <family val="2"/>
        <scheme val="minor"/>
      </rPr>
      <t xml:space="preserve"> </t>
    </r>
  </si>
  <si>
    <r>
      <rPr>
        <b/>
        <sz val="10"/>
        <rFont val="Calibri"/>
        <family val="2"/>
        <scheme val="minor"/>
      </rPr>
      <t>Action2.2.1</t>
    </r>
    <r>
      <rPr>
        <sz val="10"/>
        <rFont val="Calibri"/>
        <family val="2"/>
        <scheme val="minor"/>
      </rPr>
      <t xml:space="preserve"> Develop a training module for CDCs/DDAs to mobilize land donations for agricultural inputs which strengthen the community at large (irrigation facilities, water reservoirs, etc.), agro business infrastructure (for farmer organizations, and SMEs), materials for construction, needed equipment, as well as unskilled, semi-skilled and skilled labour contributions from both women and men (as per community contracting) 
</t>
    </r>
    <r>
      <rPr>
        <b/>
        <sz val="10"/>
        <rFont val="Calibri"/>
        <family val="2"/>
        <scheme val="minor"/>
      </rPr>
      <t>'Action2.2.2</t>
    </r>
    <r>
      <rPr>
        <sz val="10"/>
        <rFont val="Calibri"/>
        <family val="2"/>
        <scheme val="minor"/>
      </rPr>
      <t xml:space="preserve"> Implement a training module for CDCs (20% women) to campaign for local contributions (2 days training module)
</t>
    </r>
    <r>
      <rPr>
        <b/>
        <sz val="10"/>
        <rFont val="Calibri"/>
        <family val="2"/>
        <scheme val="minor"/>
      </rPr>
      <t>'Action2.2.3</t>
    </r>
    <r>
      <rPr>
        <sz val="10"/>
        <rFont val="Calibri"/>
        <family val="2"/>
        <scheme val="minor"/>
      </rPr>
      <t xml:space="preserve"> Provincial project staff in coordination with CDCs  implement local community contribution campaigns (Awareness material, local radio announcement, SMS, IVR) 
'General Management Services (GMS) 8% </t>
    </r>
  </si>
  <si>
    <t>Subtotal Activity Result 2.2:</t>
  </si>
  <si>
    <r>
      <t xml:space="preserve"> Activity Result 2.3: </t>
    </r>
    <r>
      <rPr>
        <sz val="10"/>
        <rFont val="Calibri"/>
        <family val="2"/>
        <scheme val="minor"/>
      </rPr>
      <t>Ensure local projects properly managed and monitored by CDCs and DDAs</t>
    </r>
  </si>
  <si>
    <r>
      <rPr>
        <b/>
        <sz val="10"/>
        <rFont val="Calibri"/>
        <family val="2"/>
        <scheme val="minor"/>
      </rPr>
      <t xml:space="preserve">Action2.3.1 </t>
    </r>
    <r>
      <rPr>
        <sz val="10"/>
        <rFont val="Calibri"/>
        <family val="2"/>
        <scheme val="minor"/>
      </rPr>
      <t xml:space="preserve">Conduct training need assessment (TNA) among CDCs, and DDAs in project management, implementation, and monitoring
</t>
    </r>
    <r>
      <rPr>
        <b/>
        <sz val="10"/>
        <rFont val="Calibri"/>
        <family val="2"/>
        <scheme val="minor"/>
      </rPr>
      <t>'Action2.3.2</t>
    </r>
    <r>
      <rPr>
        <sz val="10"/>
        <rFont val="Calibri"/>
        <family val="2"/>
        <scheme val="minor"/>
      </rPr>
      <t xml:space="preserve"> Develop training modules based on the findings of the TNA 
</t>
    </r>
    <r>
      <rPr>
        <b/>
        <sz val="10"/>
        <rFont val="Calibri"/>
        <family val="2"/>
        <scheme val="minor"/>
      </rPr>
      <t>'Action2.3.3</t>
    </r>
    <r>
      <rPr>
        <sz val="10"/>
        <rFont val="Calibri"/>
        <family val="2"/>
        <scheme val="minor"/>
      </rPr>
      <t xml:space="preserve"> Deliver training modules based on the findings of the TNA 
'General Management Services (GMS) 8% </t>
    </r>
  </si>
  <si>
    <t>Subtotal Activity Result 2.3:</t>
  </si>
  <si>
    <r>
      <t xml:space="preserve"> Activity Result 2.4: </t>
    </r>
    <r>
      <rPr>
        <sz val="10"/>
        <rFont val="Calibri"/>
        <family val="2"/>
        <scheme val="minor"/>
      </rPr>
      <t xml:space="preserve">Implement agreed upon community-based agricultural and agro-business infrastructure projects </t>
    </r>
  </si>
  <si>
    <r>
      <rPr>
        <b/>
        <sz val="10"/>
        <rFont val="Calibri"/>
        <family val="2"/>
        <scheme val="minor"/>
      </rPr>
      <t>Action2.4.1</t>
    </r>
    <r>
      <rPr>
        <sz val="10"/>
        <rFont val="Calibri"/>
        <family val="2"/>
        <scheme val="minor"/>
      </rPr>
      <t xml:space="preserve"> Construction of community-based agricultural infrastructure (irrigation canals and systems, protection walls, etc.) and interventions
</t>
    </r>
    <r>
      <rPr>
        <b/>
        <sz val="10"/>
        <rFont val="Calibri"/>
        <family val="2"/>
        <scheme val="minor"/>
      </rPr>
      <t xml:space="preserve">'Action2.4.2 </t>
    </r>
    <r>
      <rPr>
        <sz val="10"/>
        <rFont val="Calibri"/>
        <family val="2"/>
        <scheme val="minor"/>
      </rPr>
      <t xml:space="preserve">Construction of community-based agro-business infrastructure (packaging centers, sorting and storage sites, cold storage, etc.)  
'General Management Services (GMS) 8% </t>
    </r>
  </si>
  <si>
    <t>Subtotal Activity Result 2.4:</t>
  </si>
  <si>
    <r>
      <t xml:space="preserve"> Activity Result 2.5: </t>
    </r>
    <r>
      <rPr>
        <sz val="10"/>
        <rFont val="Calibri"/>
        <family val="2"/>
        <scheme val="minor"/>
      </rPr>
      <t xml:space="preserve">Implement a Counter Narcotics campaign </t>
    </r>
  </si>
  <si>
    <r>
      <rPr>
        <b/>
        <sz val="10"/>
        <rFont val="Calibri"/>
        <family val="2"/>
        <scheme val="minor"/>
      </rPr>
      <t xml:space="preserve">Action2.5.1 </t>
    </r>
    <r>
      <rPr>
        <sz val="10"/>
        <rFont val="Calibri"/>
        <family val="2"/>
        <scheme val="minor"/>
      </rPr>
      <t xml:space="preserve">Develop a counter narcotics public awareness raising campaign  (animations, local radio announcement, posters, brochures, banners, notebook for school children, mobile messages i.e. SMS and IVRs)
</t>
    </r>
    <r>
      <rPr>
        <b/>
        <sz val="10"/>
        <rFont val="Calibri"/>
        <family val="2"/>
        <scheme val="minor"/>
      </rPr>
      <t>Action2.5.2</t>
    </r>
    <r>
      <rPr>
        <sz val="10"/>
        <rFont val="Calibri"/>
        <family val="2"/>
        <scheme val="minor"/>
      </rPr>
      <t xml:space="preserve"> Implement counter narcotics public awareness raising campaign  
</t>
    </r>
    <r>
      <rPr>
        <b/>
        <sz val="10"/>
        <rFont val="Calibri"/>
        <family val="2"/>
        <scheme val="minor"/>
      </rPr>
      <t>'Action2.5.3</t>
    </r>
    <r>
      <rPr>
        <sz val="10"/>
        <rFont val="Calibri"/>
        <family val="2"/>
        <scheme val="minor"/>
      </rPr>
      <t xml:space="preserve"> Establish SMS, IVR, app-based farmer call center to deliver (send and receive) mobile based informative messages on counter narcotics awareness, early warning, crop calendar tracking and agro extension. The platform will include communities Area, Production and Yield (APY) crop pattern database, communities demography, farmers contact list, case management and reporting tools
'General Management Services (GMS) 8% </t>
    </r>
  </si>
  <si>
    <t>Subtotal Activity Result 2.5:</t>
  </si>
  <si>
    <r>
      <rPr>
        <b/>
        <sz val="10"/>
        <rFont val="Calibri"/>
        <family val="2"/>
        <scheme val="minor"/>
      </rPr>
      <t>Activity Result 2.6</t>
    </r>
    <r>
      <rPr>
        <sz val="10"/>
        <rFont val="Calibri"/>
        <family val="2"/>
        <scheme val="minor"/>
      </rPr>
      <t>: Project Management, monitoring, and reporting</t>
    </r>
  </si>
  <si>
    <t xml:space="preserve">
Project Management, monitoring, and reporting activities
Audit Fee
'General Management Services (GMS) 8% </t>
  </si>
  <si>
    <t>Subtotal Activity Result 2.6:</t>
  </si>
  <si>
    <t>Output 2 Total:</t>
  </si>
  <si>
    <t>Output 3 (Atlas Output#                           ): Potential Markets (including national and international) for CBARD products established.</t>
  </si>
  <si>
    <t xml:space="preserve">1. Improve crop quality for major domestic and international markets
2. Improve demand for CBARD areas' crops
3 Project management, reporting, monitoring </t>
  </si>
  <si>
    <t xml:space="preserve">Indicators: 
3.1. Volume of agricultural products from CBARD project areas sold in major domestic and international markets (tons) (Newly Added from RRF)
3.2. Value of agricultural products sold at major domestic and international markets (US Dollars)(Newly Added from RRF)
3.3. Percent of production from CBARD areas sold into international markets (Newly Added from RRF)
</t>
  </si>
  <si>
    <t xml:space="preserve"> Baseline: (2019)
3.1. 0
3.2. 0
3.3. 0
</t>
  </si>
  <si>
    <t xml:space="preserve">Annual Targets: (2019)
3.1. 0
3.2. 0
3.3. 0
</t>
  </si>
  <si>
    <r>
      <t xml:space="preserve">Activity Result 3.1. </t>
    </r>
    <r>
      <rPr>
        <sz val="10"/>
        <rFont val="Calibri"/>
        <family val="2"/>
        <scheme val="minor"/>
      </rPr>
      <t>CBARD crop quality is improved to meet domestic and international market standards</t>
    </r>
  </si>
  <si>
    <t>3.1.1. Input Supplies: Provide advance information to input suppliers in district centres, provincial capitals or elsewhere on input requirements for CBARD crops.
3.1.2. Extension: Master trainers train CBARD and MAIL extension staff on quality, quantity and time of production to meet market requirements. 
3.1.3. Cropping Changes: Conduct market analysis at international and national markets and identify best crops and market windows.
3.1.4. Cropping Changes: Share information with traders and with the farmers through the groups and master trainers
3.1.5. Train farmers on both horticultural pre-harvest, harvest, and post-harvest techniques that fulfil desired market requirements.</t>
  </si>
  <si>
    <t>-</t>
  </si>
  <si>
    <t>x</t>
  </si>
  <si>
    <t>ROP</t>
  </si>
  <si>
    <t>71300 - National Consultants</t>
  </si>
  <si>
    <t>Subtotal Activity Result 3.1</t>
  </si>
  <si>
    <r>
      <rPr>
        <sz val="10"/>
        <rFont val="Calibri"/>
        <family val="2"/>
        <scheme val="minor"/>
      </rPr>
      <t xml:space="preserve">Activity Result </t>
    </r>
    <r>
      <rPr>
        <b/>
        <sz val="10"/>
        <rFont val="Calibri"/>
        <family val="2"/>
        <scheme val="minor"/>
      </rPr>
      <t xml:space="preserve">3.2. </t>
    </r>
    <r>
      <rPr>
        <sz val="10"/>
        <rFont val="Calibri"/>
        <family val="2"/>
        <scheme val="minor"/>
      </rPr>
      <t xml:space="preserve">Demand for CBARD supported crops increased </t>
    </r>
  </si>
  <si>
    <t>3.2.1. Group Collection: Analysis of needs for, and characteristics of, collection sites by crop.
3.2.2. Processing: Analysis of the quantity, quality and time requirements for raisins.
3.2.3. Processing: Analysis of the need for packhouses/pre-chiller structures as per the need of different crops.
3.2.4. Processing: Link with existing packhouses or pre-chiller infrastructures
3.2.5. Processing: Provide incentives for traders such as covering costs of freight or packing.
3.2.6. Processing: Train traders on the standards required for exports
3.2.7. Market Analysis: Value chain analysis of CBARD crops in export markets.
3.2.8. Market Analysis: Identify target markets for CBARD crops.
3.2.9. Business Linkages: Identify Afghan traders interested in, and capable of, exporting to target markets as well as trading at national level for crops that are not exportable, educate them on market requirements and sign MOUs.
3.2.10. Business Linkages: Provide financial incentives for traders to enter target markets.
3.2.11. Shipping Documentation Requirements: Technical requirements for each CBARD crop in each target market will be identified, traders trained and supported for compliance</t>
  </si>
  <si>
    <t>72300 - Materials and Goods</t>
  </si>
  <si>
    <t>Subtotal Activity Result 3.2</t>
  </si>
  <si>
    <r>
      <t xml:space="preserve">Activity Result 3.3 </t>
    </r>
    <r>
      <rPr>
        <sz val="10"/>
        <rFont val="Calibri"/>
        <family val="2"/>
        <scheme val="minor"/>
      </rPr>
      <t>Project management, reporting, monitoring</t>
    </r>
    <r>
      <rPr>
        <b/>
        <sz val="10"/>
        <rFont val="Calibri"/>
        <family val="2"/>
        <scheme val="minor"/>
      </rPr>
      <t xml:space="preserve"> </t>
    </r>
  </si>
  <si>
    <t>Project Management, monitoring, and reporting activities
Audit Fee
'General Management Services (GMS) 8%</t>
  </si>
  <si>
    <t>72800 - Information Technology Equipment</t>
  </si>
  <si>
    <t>73100 - Rental &amp; Maintenance - Premises</t>
  </si>
  <si>
    <t>Subtotal Activity Result 3.3</t>
  </si>
  <si>
    <t>Output 3 Total:</t>
  </si>
  <si>
    <t>PROJECT TOTAL FOR 2019</t>
  </si>
  <si>
    <t>Project Tolerance (the permissible deviation from a plan - in terms of time and cost without bringing the deviation to the attention of the  the Project Board/Steering Committee:)</t>
  </si>
  <si>
    <t>This Annual Work Plan (AWP) is based on Programme and Operations Policies and Procedures (POPP) and Results Based Management (RBM) guidelines of UNDP.  Once signed by UNDP and the implementing partner, the plan authorizes the responsible parties and project management to manage available resources and achieve set results.</t>
  </si>
  <si>
    <t>Project Manager</t>
  </si>
  <si>
    <t>Government Counterpart</t>
  </si>
  <si>
    <t xml:space="preserve">Name: </t>
  </si>
  <si>
    <t>Name: Nasir Ahmad Durrani, Minister - Ministry of Agriculture, Irrigation and Livestock (MAIL)</t>
  </si>
  <si>
    <t>Name: Napoleon Navarro, Deputy Resident Representative, Programmes</t>
  </si>
  <si>
    <t>Signature and Date:</t>
  </si>
  <si>
    <t>Signature &amp;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</si>
</sst>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000_);_(* \(#,##0.000\);_(* &quot;-&quot;??_);_(@_)"/>
    <numFmt numFmtId="167" formatCode="_(* #,##0.0_);_(* \(#,##0.0\);_(* &quot;-&quot;??_);_(@_)"/>
  </numFmts>
  <fonts count="13" x14ac:knownFonts="1">
    <font>
      <sz val="11"/>
      <color theme="1"/>
      <name val="Calibri"/>
      <family val="2"/>
      <scheme val="minor"/>
    </font>
    <font>
      <sz val="11"/>
      <color theme="1"/>
      <name val="Calibri"/>
      <family val="2"/>
      <scheme val="minor"/>
    </font>
    <font>
      <b/>
      <sz val="10"/>
      <name val="Calibri"/>
      <family val="2"/>
      <scheme val="minor"/>
    </font>
    <font>
      <b/>
      <i/>
      <sz val="10"/>
      <name val="Calibri"/>
      <family val="2"/>
      <scheme val="minor"/>
    </font>
    <font>
      <sz val="10"/>
      <name val="Calibri"/>
      <family val="2"/>
      <scheme val="minor"/>
    </font>
    <font>
      <sz val="10"/>
      <color theme="1"/>
      <name val="Calibri"/>
      <family val="2"/>
      <scheme val="minor"/>
    </font>
    <font>
      <i/>
      <sz val="10"/>
      <name val="Calibri"/>
      <family val="2"/>
      <scheme val="minor"/>
    </font>
    <font>
      <b/>
      <sz val="10"/>
      <color theme="0"/>
      <name val="Calibri"/>
      <family val="2"/>
      <scheme val="minor"/>
    </font>
    <font>
      <b/>
      <i/>
      <sz val="10"/>
      <color theme="0"/>
      <name val="Calibri"/>
      <family val="2"/>
      <scheme val="minor"/>
    </font>
    <font>
      <b/>
      <sz val="9"/>
      <color indexed="81"/>
      <name val="Tahoma"/>
      <family val="2"/>
    </font>
    <font>
      <sz val="9"/>
      <color indexed="81"/>
      <name val="Tahoma"/>
      <family val="2"/>
    </font>
    <font>
      <b/>
      <sz val="9"/>
      <name val="Calibri"/>
      <family val="2"/>
      <scheme val="minor"/>
    </font>
    <font>
      <sz val="9"/>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FF00"/>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8">
    <xf numFmtId="0" fontId="0" fillId="0" borderId="0" xfId="0"/>
    <xf numFmtId="0" fontId="4" fillId="0" borderId="1" xfId="0"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wrapText="1"/>
    </xf>
    <xf numFmtId="44" fontId="4" fillId="0" borderId="1" xfId="2" applyFont="1" applyFill="1" applyBorder="1" applyAlignment="1">
      <alignment horizontal="left"/>
    </xf>
    <xf numFmtId="0" fontId="4" fillId="0" borderId="1" xfId="0" applyFont="1" applyBorder="1" applyAlignment="1">
      <alignment horizontal="left"/>
    </xf>
    <xf numFmtId="165" fontId="2" fillId="0" borderId="1" xfId="1" applyNumberFormat="1" applyFont="1" applyFill="1" applyBorder="1" applyAlignment="1">
      <alignment wrapText="1"/>
    </xf>
    <xf numFmtId="0" fontId="2" fillId="0"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NumberFormat="1" applyFont="1" applyFill="1" applyBorder="1" applyAlignment="1">
      <alignment vertical="center"/>
    </xf>
    <xf numFmtId="165" fontId="6" fillId="2" borderId="1" xfId="1" applyNumberFormat="1" applyFont="1" applyFill="1" applyBorder="1" applyAlignment="1">
      <alignment vertical="center" wrapText="1"/>
    </xf>
    <xf numFmtId="0" fontId="3" fillId="2" borderId="1" xfId="0" applyFont="1" applyFill="1" applyBorder="1" applyAlignment="1">
      <alignment horizontal="left" vertical="center" wrapText="1"/>
    </xf>
    <xf numFmtId="0" fontId="2" fillId="2" borderId="1" xfId="0" applyFont="1" applyFill="1" applyBorder="1" applyAlignment="1">
      <alignment horizontal="left" vertical="center"/>
    </xf>
    <xf numFmtId="165" fontId="2" fillId="2" borderId="1" xfId="1" applyNumberFormat="1" applyFont="1" applyFill="1" applyBorder="1" applyAlignment="1">
      <alignment horizontal="left" vertical="center"/>
    </xf>
    <xf numFmtId="0" fontId="4" fillId="0" borderId="1" xfId="0" applyFont="1" applyFill="1" applyBorder="1" applyAlignment="1">
      <alignment horizontal="center" vertical="center" wrapText="1"/>
    </xf>
    <xf numFmtId="0" fontId="4" fillId="0" borderId="1" xfId="0" quotePrefix="1" applyFont="1" applyFill="1" applyBorder="1" applyAlignment="1">
      <alignment horizontal="left" vertical="center"/>
    </xf>
    <xf numFmtId="165" fontId="4" fillId="0" borderId="1" xfId="1" applyNumberFormat="1" applyFont="1" applyFill="1" applyBorder="1" applyAlignment="1">
      <alignment horizontal="left" vertical="center" wrapText="1"/>
    </xf>
    <xf numFmtId="0" fontId="4" fillId="0" borderId="1" xfId="1" applyNumberFormat="1" applyFont="1" applyFill="1" applyBorder="1"/>
    <xf numFmtId="0" fontId="6" fillId="0" borderId="1" xfId="1" applyNumberFormat="1" applyFont="1" applyFill="1" applyBorder="1" applyAlignment="1">
      <alignment horizontal="center" vertical="center" wrapText="1"/>
    </xf>
    <xf numFmtId="165" fontId="5" fillId="0" borderId="1" xfId="1" applyNumberFormat="1" applyFont="1" applyBorder="1" applyAlignment="1">
      <alignment horizontal="left" vertical="center"/>
    </xf>
    <xf numFmtId="165" fontId="2" fillId="2" borderId="1" xfId="1" applyNumberFormat="1" applyFont="1" applyFill="1" applyBorder="1" applyAlignment="1">
      <alignment horizontal="left" vertical="center" wrapText="1"/>
    </xf>
    <xf numFmtId="0" fontId="3" fillId="2" borderId="1" xfId="1" applyNumberFormat="1" applyFont="1" applyFill="1" applyBorder="1" applyAlignment="1">
      <alignment horizontal="right" vertical="center" wrapText="1"/>
    </xf>
    <xf numFmtId="43" fontId="3" fillId="2" borderId="1" xfId="1" applyFont="1" applyFill="1" applyBorder="1" applyAlignment="1">
      <alignment horizontal="right" vertical="center" wrapText="1"/>
    </xf>
    <xf numFmtId="43" fontId="4" fillId="0" borderId="1" xfId="1" applyFont="1" applyBorder="1" applyAlignment="1">
      <alignment horizontal="left" vertical="center"/>
    </xf>
    <xf numFmtId="0" fontId="5" fillId="0" borderId="1" xfId="0" applyFont="1" applyFill="1" applyBorder="1" applyAlignment="1">
      <alignment horizontal="left"/>
    </xf>
    <xf numFmtId="0" fontId="5" fillId="0" borderId="1" xfId="0" applyFont="1" applyBorder="1" applyAlignment="1">
      <alignment horizontal="left"/>
    </xf>
    <xf numFmtId="43" fontId="4" fillId="0" borderId="1" xfId="1" applyFont="1" applyFill="1" applyBorder="1" applyAlignment="1">
      <alignment horizontal="left" vertical="center"/>
    </xf>
    <xf numFmtId="43" fontId="5" fillId="0" borderId="1" xfId="1" applyFont="1" applyFill="1" applyBorder="1" applyAlignment="1">
      <alignment horizontal="left" vertical="center"/>
    </xf>
    <xf numFmtId="43" fontId="5" fillId="0" borderId="1" xfId="1" applyFont="1" applyBorder="1" applyAlignment="1">
      <alignment horizontal="left" vertical="center"/>
    </xf>
    <xf numFmtId="43" fontId="4" fillId="0" borderId="1" xfId="1" applyFont="1" applyFill="1" applyBorder="1" applyAlignment="1">
      <alignment horizontal="left" vertical="center" wrapText="1"/>
    </xf>
    <xf numFmtId="43" fontId="2" fillId="2" borderId="1" xfId="1" applyFont="1" applyFill="1" applyBorder="1" applyAlignment="1">
      <alignment horizontal="left" vertical="center" wrapText="1"/>
    </xf>
    <xf numFmtId="43" fontId="2" fillId="2" borderId="1" xfId="1" applyFont="1" applyFill="1" applyBorder="1" applyAlignment="1">
      <alignment vertical="center" wrapText="1"/>
    </xf>
    <xf numFmtId="165" fontId="3" fillId="2" borderId="1" xfId="1" applyNumberFormat="1" applyFont="1" applyFill="1" applyBorder="1" applyAlignment="1">
      <alignment vertical="center" wrapText="1"/>
    </xf>
    <xf numFmtId="43" fontId="4" fillId="0" borderId="2" xfId="1" applyFont="1" applyFill="1" applyBorder="1" applyAlignment="1">
      <alignment horizontal="left" vertical="center" wrapText="1"/>
    </xf>
    <xf numFmtId="0" fontId="4" fillId="0" borderId="1" xfId="0" applyFont="1" applyFill="1" applyBorder="1" applyAlignment="1">
      <alignment horizontal="center" vertical="center"/>
    </xf>
    <xf numFmtId="43" fontId="4" fillId="0" borderId="3" xfId="1" applyFont="1" applyFill="1" applyBorder="1" applyAlignment="1">
      <alignment horizontal="left" vertical="center"/>
    </xf>
    <xf numFmtId="165" fontId="4" fillId="0" borderId="1" xfId="0" applyNumberFormat="1" applyFont="1" applyFill="1" applyBorder="1" applyAlignment="1">
      <alignment horizontal="left" vertical="center"/>
    </xf>
    <xf numFmtId="43" fontId="3" fillId="2" borderId="1" xfId="1" applyFont="1" applyFill="1" applyBorder="1" applyAlignment="1">
      <alignment vertical="center" wrapText="1"/>
    </xf>
    <xf numFmtId="43" fontId="7" fillId="3" borderId="1" xfId="1" applyFont="1" applyFill="1" applyBorder="1" applyAlignment="1">
      <alignment horizontal="left" vertical="center"/>
    </xf>
    <xf numFmtId="0" fontId="8" fillId="3" borderId="1" xfId="1" applyNumberFormat="1" applyFont="1" applyFill="1" applyBorder="1" applyAlignment="1">
      <alignment vertical="center"/>
    </xf>
    <xf numFmtId="0" fontId="2"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1" xfId="0" applyNumberFormat="1" applyFont="1" applyBorder="1" applyAlignment="1">
      <alignment horizontal="left" vertical="top" wrapText="1"/>
    </xf>
    <xf numFmtId="0" fontId="2" fillId="2" borderId="1" xfId="0" applyNumberFormat="1" applyFont="1" applyFill="1" applyBorder="1" applyAlignment="1">
      <alignment horizontal="center" vertical="center" wrapText="1"/>
    </xf>
    <xf numFmtId="0" fontId="6" fillId="2" borderId="1" xfId="1" applyNumberFormat="1" applyFont="1" applyFill="1" applyBorder="1" applyAlignment="1">
      <alignment horizontal="center" vertical="center" wrapText="1"/>
    </xf>
    <xf numFmtId="165" fontId="4" fillId="0" borderId="1" xfId="1" applyNumberFormat="1" applyFont="1" applyFill="1" applyBorder="1" applyAlignment="1">
      <alignment horizontal="left" vertical="center"/>
    </xf>
    <xf numFmtId="0" fontId="4" fillId="0" borderId="1" xfId="1" applyNumberFormat="1" applyFont="1" applyFill="1" applyBorder="1" applyAlignment="1"/>
    <xf numFmtId="43" fontId="4" fillId="0" borderId="2" xfId="1" applyFont="1" applyFill="1" applyBorder="1" applyAlignment="1">
      <alignment horizontal="left" vertical="center"/>
    </xf>
    <xf numFmtId="43" fontId="4" fillId="0" borderId="1" xfId="1" applyNumberFormat="1" applyFont="1" applyFill="1" applyBorder="1" applyAlignment="1">
      <alignment horizontal="left" vertical="center" wrapText="1"/>
    </xf>
    <xf numFmtId="165" fontId="8" fillId="3" borderId="1" xfId="1" applyNumberFormat="1" applyFont="1" applyFill="1" applyBorder="1" applyAlignment="1">
      <alignment vertical="center"/>
    </xf>
    <xf numFmtId="0" fontId="7" fillId="3" borderId="1" xfId="0" applyFont="1" applyFill="1" applyBorder="1" applyAlignment="1">
      <alignment horizontal="right" vertical="center" wrapText="1"/>
    </xf>
    <xf numFmtId="0" fontId="2" fillId="0" borderId="1" xfId="0" applyFont="1" applyBorder="1" applyAlignment="1">
      <alignment horizontal="left" vertical="center" wrapText="1"/>
    </xf>
    <xf numFmtId="0" fontId="4" fillId="0" borderId="1" xfId="0" quotePrefix="1" applyFont="1" applyFill="1" applyBorder="1" applyAlignment="1">
      <alignment horizontal="left" vertical="top" wrapText="1"/>
    </xf>
    <xf numFmtId="0" fontId="3" fillId="2" borderId="1" xfId="0" applyFont="1" applyFill="1" applyBorder="1" applyAlignment="1">
      <alignment horizontal="righ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top" wrapText="1"/>
    </xf>
    <xf numFmtId="0" fontId="4" fillId="4" borderId="1" xfId="0" quotePrefix="1" applyFont="1" applyFill="1" applyBorder="1" applyAlignment="1">
      <alignment horizontal="left" vertical="center" wrapText="1"/>
    </xf>
    <xf numFmtId="0" fontId="4" fillId="4" borderId="1" xfId="0" quotePrefix="1" applyFont="1" applyFill="1" applyBorder="1" applyAlignment="1">
      <alignment horizontal="left" vertical="top" wrapText="1"/>
    </xf>
    <xf numFmtId="0" fontId="4" fillId="0" borderId="1" xfId="0" quotePrefix="1" applyFont="1" applyBorder="1" applyAlignment="1">
      <alignment horizontal="left" vertical="top" wrapText="1"/>
    </xf>
    <xf numFmtId="0" fontId="4" fillId="0" borderId="1" xfId="0" applyFont="1" applyBorder="1" applyAlignment="1">
      <alignment horizontal="left" vertical="top" wrapText="1"/>
    </xf>
    <xf numFmtId="0" fontId="2" fillId="2" borderId="1" xfId="0" applyFont="1" applyFill="1" applyBorder="1" applyAlignment="1">
      <alignment horizontal="left" vertical="center" wrapText="1"/>
    </xf>
    <xf numFmtId="0" fontId="5"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left" vertical="top" wrapText="1"/>
    </xf>
    <xf numFmtId="0" fontId="2" fillId="2" borderId="1" xfId="0" applyFont="1" applyFill="1" applyBorder="1" applyAlignment="1">
      <alignment horizontal="center" vertical="center" wrapText="1"/>
    </xf>
    <xf numFmtId="0" fontId="4" fillId="0" borderId="1" xfId="0" applyFont="1" applyFill="1" applyBorder="1" applyAlignment="1">
      <alignment wrapText="1"/>
    </xf>
    <xf numFmtId="0" fontId="4" fillId="0" borderId="1" xfId="0" applyFont="1" applyFill="1" applyBorder="1" applyAlignment="1">
      <alignment horizontal="left" wrapText="1"/>
    </xf>
    <xf numFmtId="0" fontId="2" fillId="0" borderId="1" xfId="0" applyFont="1" applyFill="1" applyBorder="1" applyAlignment="1">
      <alignment horizontal="left" wrapText="1"/>
    </xf>
    <xf numFmtId="164" fontId="2" fillId="0" borderId="1" xfId="2" applyNumberFormat="1" applyFont="1" applyFill="1" applyBorder="1" applyAlignment="1">
      <alignment horizontal="left" wrapText="1"/>
    </xf>
    <xf numFmtId="0" fontId="2" fillId="0" borderId="1" xfId="0" applyFont="1" applyBorder="1" applyAlignment="1">
      <alignment horizontal="center" vertical="center"/>
    </xf>
    <xf numFmtId="0" fontId="2"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5" fillId="0" borderId="1" xfId="0" applyFont="1" applyBorder="1" applyAlignment="1">
      <alignment horizontal="left" wrapText="1"/>
    </xf>
    <xf numFmtId="0" fontId="4" fillId="0" borderId="0" xfId="0" applyFont="1"/>
    <xf numFmtId="165" fontId="4" fillId="0" borderId="0" xfId="0" applyNumberFormat="1" applyFont="1"/>
    <xf numFmtId="0" fontId="4" fillId="0" borderId="0" xfId="0" applyFont="1" applyFill="1"/>
    <xf numFmtId="0" fontId="4" fillId="0" borderId="0" xfId="0" applyFont="1" applyAlignment="1">
      <alignment vertical="center"/>
    </xf>
    <xf numFmtId="166" fontId="4" fillId="0" borderId="0" xfId="1" applyNumberFormat="1" applyFont="1" applyFill="1"/>
    <xf numFmtId="0" fontId="4" fillId="0" borderId="4" xfId="0" applyFont="1" applyFill="1" applyBorder="1" applyAlignment="1">
      <alignment horizontal="center"/>
    </xf>
    <xf numFmtId="0" fontId="4" fillId="0" borderId="0" xfId="0" applyFont="1" applyFill="1" applyAlignment="1">
      <alignment horizontal="center"/>
    </xf>
    <xf numFmtId="0" fontId="4" fillId="5" borderId="0" xfId="0" applyFont="1" applyFill="1"/>
    <xf numFmtId="0" fontId="4" fillId="4" borderId="0" xfId="0" applyFont="1" applyFill="1"/>
    <xf numFmtId="166" fontId="4" fillId="4" borderId="0" xfId="0" applyNumberFormat="1" applyFont="1" applyFill="1"/>
    <xf numFmtId="165" fontId="4" fillId="4" borderId="0" xfId="0" applyNumberFormat="1" applyFont="1" applyFill="1"/>
    <xf numFmtId="0" fontId="4" fillId="0" borderId="0" xfId="0" applyFont="1" applyFill="1" applyBorder="1" applyAlignment="1">
      <alignment horizontal="center"/>
    </xf>
    <xf numFmtId="0" fontId="4" fillId="0" borderId="0" xfId="0" applyFont="1" applyFill="1" applyAlignment="1">
      <alignment horizontal="center"/>
    </xf>
    <xf numFmtId="8" fontId="4" fillId="0" borderId="0" xfId="0" applyNumberFormat="1" applyFont="1"/>
    <xf numFmtId="43" fontId="4" fillId="0" borderId="0" xfId="0" applyNumberFormat="1" applyFont="1"/>
    <xf numFmtId="0" fontId="2" fillId="6" borderId="1" xfId="0" applyFont="1" applyFill="1" applyBorder="1" applyAlignment="1">
      <alignment horizontal="right" vertical="center" wrapText="1"/>
    </xf>
    <xf numFmtId="165" fontId="2" fillId="6" borderId="1" xfId="1" applyNumberFormat="1" applyFont="1" applyFill="1" applyBorder="1" applyAlignment="1">
      <alignment vertical="center" wrapText="1"/>
    </xf>
    <xf numFmtId="43" fontId="4" fillId="4" borderId="0" xfId="0" applyNumberFormat="1" applyFont="1" applyFill="1"/>
    <xf numFmtId="0" fontId="2" fillId="7" borderId="1" xfId="0" applyNumberFormat="1" applyFont="1" applyFill="1" applyBorder="1" applyAlignment="1">
      <alignment horizontal="left" vertical="center" wrapText="1"/>
    </xf>
    <xf numFmtId="0" fontId="4" fillId="7" borderId="1" xfId="0" applyNumberFormat="1" applyFont="1" applyFill="1" applyBorder="1" applyAlignment="1">
      <alignment horizontal="left" vertical="center" wrapText="1"/>
    </xf>
    <xf numFmtId="0" fontId="4" fillId="7" borderId="1" xfId="0" applyNumberFormat="1" applyFont="1" applyFill="1" applyBorder="1" applyAlignment="1">
      <alignment horizontal="left" vertical="top" wrapText="1"/>
    </xf>
    <xf numFmtId="0" fontId="2"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1" xfId="0" applyFont="1" applyFill="1" applyBorder="1" applyAlignment="1">
      <alignment horizontal="right" vertical="center" wrapText="1"/>
    </xf>
    <xf numFmtId="0" fontId="4" fillId="4" borderId="1" xfId="0" applyFont="1" applyFill="1" applyBorder="1" applyAlignment="1">
      <alignment horizontal="left" vertical="center" wrapText="1"/>
    </xf>
    <xf numFmtId="165" fontId="4" fillId="4" borderId="1" xfId="1" applyNumberFormat="1" applyFont="1" applyFill="1" applyBorder="1" applyAlignment="1">
      <alignment vertical="center" wrapText="1"/>
    </xf>
    <xf numFmtId="165" fontId="2" fillId="4" borderId="1" xfId="1" applyNumberFormat="1" applyFont="1" applyFill="1" applyBorder="1" applyAlignment="1">
      <alignment vertical="center" wrapText="1"/>
    </xf>
    <xf numFmtId="167" fontId="4" fillId="4" borderId="1" xfId="1" applyNumberFormat="1" applyFont="1" applyFill="1" applyBorder="1" applyAlignment="1">
      <alignment horizontal="left" vertical="center" wrapText="1"/>
    </xf>
    <xf numFmtId="0" fontId="2" fillId="4" borderId="7" xfId="0" applyFont="1" applyFill="1" applyBorder="1" applyAlignment="1">
      <alignment horizontal="left" vertical="center" wrapText="1"/>
    </xf>
    <xf numFmtId="0" fontId="4" fillId="4" borderId="0" xfId="0" applyFont="1" applyFill="1" applyBorder="1" applyAlignment="1">
      <alignment horizontal="left" vertical="center" wrapText="1"/>
    </xf>
    <xf numFmtId="0" fontId="2"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 xfId="0" applyFont="1" applyFill="1" applyBorder="1" applyAlignment="1">
      <alignment vertical="center" wrapText="1"/>
    </xf>
    <xf numFmtId="165" fontId="2" fillId="2" borderId="1" xfId="1" applyNumberFormat="1" applyFont="1" applyFill="1" applyBorder="1" applyAlignment="1">
      <alignment vertical="center" wrapText="1"/>
    </xf>
    <xf numFmtId="165" fontId="6" fillId="2" borderId="1" xfId="1" applyNumberFormat="1" applyFont="1" applyFill="1" applyBorder="1" applyAlignment="1">
      <alignment horizontal="left" vertical="center" wrapText="1"/>
    </xf>
    <xf numFmtId="0" fontId="2" fillId="4" borderId="12"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2" fillId="4" borderId="13" xfId="0" applyFont="1" applyFill="1" applyBorder="1" applyAlignment="1">
      <alignment horizontal="left" vertical="center" wrapText="1"/>
    </xf>
    <xf numFmtId="0" fontId="0" fillId="0" borderId="13" xfId="0" applyFont="1" applyBorder="1" applyAlignment="1">
      <alignment horizontal="left" vertical="center" wrapText="1"/>
    </xf>
    <xf numFmtId="0" fontId="2" fillId="4" borderId="14" xfId="0" applyFont="1" applyFill="1" applyBorder="1" applyAlignment="1">
      <alignment horizontal="left" vertical="center" wrapText="1"/>
    </xf>
    <xf numFmtId="0" fontId="0" fillId="0" borderId="14" xfId="0" applyFont="1" applyBorder="1" applyAlignment="1">
      <alignment horizontal="left" vertical="center" wrapText="1"/>
    </xf>
    <xf numFmtId="165" fontId="7" fillId="3" borderId="1" xfId="1" applyNumberFormat="1" applyFont="1" applyFill="1" applyBorder="1" applyAlignment="1">
      <alignment horizontal="left" vertical="center"/>
    </xf>
    <xf numFmtId="0" fontId="2" fillId="2" borderId="1" xfId="0" applyFont="1" applyFill="1" applyBorder="1" applyAlignment="1">
      <alignment horizontal="right" vertical="center" wrapText="1"/>
    </xf>
    <xf numFmtId="0" fontId="2" fillId="0" borderId="0" xfId="0" applyFont="1" applyFill="1" applyBorder="1" applyAlignment="1">
      <alignment horizontal="right" vertical="center" wrapText="1"/>
    </xf>
    <xf numFmtId="165" fontId="2" fillId="0" borderId="0" xfId="1" applyNumberFormat="1" applyFont="1" applyFill="1" applyBorder="1" applyAlignment="1">
      <alignment vertical="center" wrapText="1"/>
    </xf>
    <xf numFmtId="43" fontId="4" fillId="0" borderId="0" xfId="0" applyNumberFormat="1" applyFont="1" applyFill="1"/>
    <xf numFmtId="0" fontId="4" fillId="8" borderId="15" xfId="0" applyFont="1" applyFill="1" applyBorder="1" applyAlignment="1">
      <alignment horizontal="left" vertical="center" wrapText="1"/>
    </xf>
    <xf numFmtId="0" fontId="4" fillId="8" borderId="16" xfId="0" applyFont="1" applyFill="1" applyBorder="1" applyAlignment="1">
      <alignment horizontal="left" vertical="center" wrapText="1"/>
    </xf>
    <xf numFmtId="0" fontId="4" fillId="8" borderId="17" xfId="0" applyFont="1" applyFill="1" applyBorder="1" applyAlignment="1">
      <alignment horizontal="left" vertical="center" wrapText="1"/>
    </xf>
    <xf numFmtId="9" fontId="11" fillId="8" borderId="15" xfId="3" applyFont="1" applyFill="1" applyBorder="1" applyAlignment="1">
      <alignment vertical="center" wrapText="1"/>
    </xf>
    <xf numFmtId="9" fontId="12" fillId="8" borderId="16" xfId="3" applyFont="1" applyFill="1" applyBorder="1" applyAlignment="1">
      <alignment vertical="center" wrapText="1"/>
    </xf>
    <xf numFmtId="9" fontId="12" fillId="8" borderId="17" xfId="3" applyFont="1" applyFill="1" applyBorder="1" applyAlignment="1">
      <alignment vertical="center" wrapText="1"/>
    </xf>
    <xf numFmtId="0" fontId="4" fillId="0" borderId="4" xfId="0" applyFont="1" applyFill="1" applyBorder="1" applyAlignment="1">
      <alignment horizontal="left" vertical="center"/>
    </xf>
    <xf numFmtId="0" fontId="4" fillId="0" borderId="0" xfId="0" applyFont="1" applyFill="1" applyBorder="1" applyAlignment="1">
      <alignment horizontal="left"/>
    </xf>
    <xf numFmtId="165" fontId="4" fillId="0" borderId="0" xfId="1" applyNumberFormat="1" applyFont="1" applyFill="1" applyBorder="1" applyAlignment="1">
      <alignment horizontal="left"/>
    </xf>
    <xf numFmtId="0" fontId="6" fillId="0" borderId="0" xfId="1" applyNumberFormat="1" applyFont="1" applyFill="1" applyBorder="1"/>
    <xf numFmtId="0" fontId="6" fillId="0" borderId="18" xfId="1" applyNumberFormat="1" applyFont="1" applyBorder="1"/>
    <xf numFmtId="0" fontId="4" fillId="0" borderId="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1" applyNumberFormat="1" applyFont="1" applyFill="1" applyBorder="1" applyAlignment="1">
      <alignment horizontal="left" vertical="center" wrapText="1"/>
    </xf>
    <xf numFmtId="0" fontId="4" fillId="0" borderId="18" xfId="0" applyNumberFormat="1" applyFont="1" applyBorder="1" applyAlignment="1">
      <alignment horizontal="left" vertical="center" wrapText="1"/>
    </xf>
    <xf numFmtId="0" fontId="4" fillId="0" borderId="0" xfId="1" applyNumberFormat="1" applyFont="1" applyFill="1" applyBorder="1"/>
    <xf numFmtId="0" fontId="4" fillId="0" borderId="18" xfId="1" applyNumberFormat="1" applyFont="1" applyBorder="1"/>
    <xf numFmtId="0" fontId="4" fillId="0" borderId="19" xfId="0" applyFont="1" applyFill="1" applyBorder="1" applyAlignment="1">
      <alignment horizontal="left" vertical="center"/>
    </xf>
    <xf numFmtId="0" fontId="4" fillId="0" borderId="6" xfId="0" applyFont="1" applyFill="1" applyBorder="1" applyAlignment="1">
      <alignment horizontal="left"/>
    </xf>
    <xf numFmtId="165" fontId="4" fillId="0" borderId="6" xfId="1" applyNumberFormat="1" applyFont="1" applyFill="1" applyBorder="1" applyAlignment="1"/>
    <xf numFmtId="0" fontId="4" fillId="0" borderId="0" xfId="0" applyNumberFormat="1" applyFont="1" applyFill="1" applyBorder="1" applyAlignment="1">
      <alignment horizontal="center"/>
    </xf>
    <xf numFmtId="0" fontId="4" fillId="0" borderId="18" xfId="0" applyFont="1" applyBorder="1"/>
    <xf numFmtId="0" fontId="4" fillId="0" borderId="0" xfId="0" applyFont="1" applyBorder="1" applyAlignment="1">
      <alignment horizontal="left"/>
    </xf>
    <xf numFmtId="0" fontId="4" fillId="0" borderId="0" xfId="0" applyFont="1" applyFill="1" applyBorder="1" applyAlignment="1">
      <alignment horizontal="left" wrapText="1"/>
    </xf>
    <xf numFmtId="0" fontId="4" fillId="0" borderId="0" xfId="0" applyNumberFormat="1" applyFont="1" applyFill="1" applyBorder="1" applyAlignment="1">
      <alignment horizontal="left"/>
    </xf>
    <xf numFmtId="0" fontId="4" fillId="0" borderId="0" xfId="1" applyNumberFormat="1" applyFont="1" applyFill="1" applyBorder="1" applyAlignment="1">
      <alignment horizontal="left"/>
    </xf>
    <xf numFmtId="0" fontId="4" fillId="0" borderId="20" xfId="0" applyFont="1" applyBorder="1" applyAlignment="1">
      <alignment horizontal="left" vertical="center"/>
    </xf>
    <xf numFmtId="0" fontId="4" fillId="0" borderId="21" xfId="0" applyFont="1" applyBorder="1" applyAlignment="1">
      <alignment horizontal="left"/>
    </xf>
    <xf numFmtId="165" fontId="4" fillId="0" borderId="21" xfId="1" applyNumberFormat="1" applyFont="1" applyBorder="1" applyAlignment="1">
      <alignment horizontal="left"/>
    </xf>
    <xf numFmtId="0" fontId="4" fillId="0" borderId="21" xfId="0" applyNumberFormat="1" applyFont="1" applyBorder="1" applyAlignment="1">
      <alignment horizontal="left"/>
    </xf>
    <xf numFmtId="0" fontId="4" fillId="0" borderId="22" xfId="0" applyFont="1" applyBorder="1"/>
    <xf numFmtId="0" fontId="4" fillId="0" borderId="0" xfId="0" applyFont="1" applyAlignment="1">
      <alignment horizontal="left" vertical="center"/>
    </xf>
    <xf numFmtId="0" fontId="4" fillId="0" borderId="0" xfId="0" applyFont="1" applyAlignment="1">
      <alignment horizontal="left"/>
    </xf>
    <xf numFmtId="165" fontId="4" fillId="9" borderId="0" xfId="1" applyNumberFormat="1" applyFont="1" applyFill="1" applyAlignment="1">
      <alignment horizontal="left"/>
    </xf>
    <xf numFmtId="0" fontId="6" fillId="9" borderId="0" xfId="1" applyNumberFormat="1" applyFont="1" applyFill="1"/>
    <xf numFmtId="0" fontId="6" fillId="0" borderId="0" xfId="1" applyNumberFormat="1" applyFont="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661311</xdr:colOff>
      <xdr:row>0</xdr:row>
      <xdr:rowOff>0</xdr:rowOff>
    </xdr:from>
    <xdr:to>
      <xdr:col>10</xdr:col>
      <xdr:colOff>880386</xdr:colOff>
      <xdr:row>3</xdr:row>
      <xdr:rowOff>243568</xdr:rowOff>
    </xdr:to>
    <xdr:pic>
      <xdr:nvPicPr>
        <xdr:cNvPr id="2" name="Picture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891536" y="0"/>
          <a:ext cx="742950" cy="938893"/>
        </a:xfrm>
        <a:prstGeom prst="rect">
          <a:avLst/>
        </a:prstGeom>
      </xdr:spPr>
    </xdr:pic>
    <xdr:clientData/>
  </xdr:twoCellAnchor>
  <xdr:twoCellAnchor editAs="oneCell">
    <xdr:from>
      <xdr:col>10</xdr:col>
      <xdr:colOff>661311</xdr:colOff>
      <xdr:row>0</xdr:row>
      <xdr:rowOff>0</xdr:rowOff>
    </xdr:from>
    <xdr:to>
      <xdr:col>10</xdr:col>
      <xdr:colOff>880386</xdr:colOff>
      <xdr:row>2</xdr:row>
      <xdr:rowOff>243568</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891536" y="0"/>
          <a:ext cx="742950" cy="93889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fiullah/Desktop/Annual%20Plan/CBARD%20annual%20Plan/V19.%20CBARD-W%20AWP2019_Revised_Final_201907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WPwProvince"/>
      <sheetName val="HR Plan Review"/>
      <sheetName val="AWP_2019"/>
      <sheetName val="AWP Pivot"/>
      <sheetName val="UNDP HR Pivot 2019"/>
      <sheetName val="M&amp;E Plan"/>
      <sheetName val="UNDP HR 2019"/>
      <sheetName val="NTA 2019"/>
      <sheetName val="NTA Pivot4UNDP"/>
      <sheetName val="NTA Pivot 2019"/>
      <sheetName val="PP Pivot 2019"/>
      <sheetName val="PP Pivot4UNDP"/>
      <sheetName val="ROP HRP"/>
      <sheetName val="PP 2019"/>
      <sheetName val="GMS"/>
      <sheetName val="Donor"/>
      <sheetName val="Account"/>
      <sheetName val="DPC &amp; ISS 2019"/>
      <sheetName val="Bud_vs_Exp_Analysis"/>
      <sheetName val="Sheet2"/>
      <sheetName val="PP Data"/>
    </sheetNames>
    <sheetDataSet>
      <sheetData sheetId="0"/>
      <sheetData sheetId="1"/>
      <sheetData sheetId="2"/>
      <sheetData sheetId="3"/>
      <sheetData sheetId="4">
        <row r="1">
          <cell r="G1">
            <v>30945</v>
          </cell>
        </row>
        <row r="2">
          <cell r="G2">
            <v>30945</v>
          </cell>
        </row>
        <row r="3">
          <cell r="G3">
            <v>18476.492450000002</v>
          </cell>
        </row>
        <row r="4">
          <cell r="G4">
            <v>18476.492450000002</v>
          </cell>
        </row>
      </sheetData>
      <sheetData sheetId="5"/>
      <sheetData sheetId="6"/>
      <sheetData sheetId="7"/>
      <sheetData sheetId="8"/>
      <sheetData sheetId="9">
        <row r="3">
          <cell r="J3">
            <v>78487.199999999983</v>
          </cell>
        </row>
        <row r="4">
          <cell r="J4">
            <v>28135.760000000002</v>
          </cell>
        </row>
        <row r="5">
          <cell r="J5">
            <v>51083.862666666682</v>
          </cell>
        </row>
        <row r="6">
          <cell r="J6">
            <v>135168.35933333336</v>
          </cell>
        </row>
        <row r="7">
          <cell r="J7">
            <v>7947.0720000000001</v>
          </cell>
        </row>
        <row r="8">
          <cell r="J8">
            <v>25587.906666666669</v>
          </cell>
        </row>
        <row r="9">
          <cell r="J9">
            <v>28237.506666666668</v>
          </cell>
        </row>
        <row r="10">
          <cell r="J10">
            <v>103285.57333333333</v>
          </cell>
        </row>
        <row r="11">
          <cell r="J11">
            <v>9562.0480000000007</v>
          </cell>
        </row>
        <row r="12">
          <cell r="J12">
            <v>135168.35933333336</v>
          </cell>
        </row>
      </sheetData>
      <sheetData sheetId="10">
        <row r="3">
          <cell r="L3">
            <v>12150</v>
          </cell>
        </row>
        <row r="4">
          <cell r="H4">
            <v>247500</v>
          </cell>
          <cell r="L4">
            <v>12150</v>
          </cell>
        </row>
        <row r="5">
          <cell r="H5">
            <v>60000</v>
          </cell>
          <cell r="L5">
            <v>12150</v>
          </cell>
        </row>
        <row r="6">
          <cell r="L6">
            <v>41500</v>
          </cell>
        </row>
        <row r="8">
          <cell r="H8">
            <v>99000</v>
          </cell>
        </row>
        <row r="9">
          <cell r="H9">
            <v>366056.625</v>
          </cell>
          <cell r="L9">
            <v>12150</v>
          </cell>
        </row>
        <row r="10">
          <cell r="H10">
            <v>36000</v>
          </cell>
          <cell r="L10">
            <v>41500</v>
          </cell>
        </row>
        <row r="12">
          <cell r="H12">
            <v>59100</v>
          </cell>
        </row>
        <row r="13">
          <cell r="H13">
            <v>7425</v>
          </cell>
        </row>
        <row r="14">
          <cell r="H14">
            <v>3600</v>
          </cell>
        </row>
        <row r="15">
          <cell r="H15">
            <v>10800</v>
          </cell>
        </row>
        <row r="16">
          <cell r="H16">
            <v>3600</v>
          </cell>
        </row>
        <row r="17">
          <cell r="H17">
            <v>29350</v>
          </cell>
        </row>
        <row r="18">
          <cell r="H18">
            <v>6000</v>
          </cell>
        </row>
        <row r="19">
          <cell r="H19">
            <v>9600</v>
          </cell>
        </row>
        <row r="20">
          <cell r="H20">
            <v>19500</v>
          </cell>
        </row>
        <row r="24">
          <cell r="H24">
            <v>2429904.7619047621</v>
          </cell>
        </row>
        <row r="25">
          <cell r="H25">
            <v>50000</v>
          </cell>
        </row>
        <row r="27">
          <cell r="H27">
            <v>59100</v>
          </cell>
        </row>
        <row r="28">
          <cell r="H28">
            <v>7425</v>
          </cell>
        </row>
        <row r="29">
          <cell r="H29">
            <v>3600</v>
          </cell>
        </row>
        <row r="30">
          <cell r="H30">
            <v>10800</v>
          </cell>
        </row>
        <row r="31">
          <cell r="H31">
            <v>3600</v>
          </cell>
        </row>
        <row r="32">
          <cell r="H32">
            <v>29350</v>
          </cell>
        </row>
        <row r="33">
          <cell r="H33">
            <v>6000</v>
          </cell>
        </row>
        <row r="34">
          <cell r="H34">
            <v>9600</v>
          </cell>
        </row>
        <row r="35">
          <cell r="H35">
            <v>19500</v>
          </cell>
        </row>
      </sheetData>
      <sheetData sheetId="11"/>
      <sheetData sheetId="12"/>
      <sheetData sheetId="13">
        <row r="72">
          <cell r="I72">
            <v>12000</v>
          </cell>
        </row>
      </sheetData>
      <sheetData sheetId="14"/>
      <sheetData sheetId="15"/>
      <sheetData sheetId="16"/>
      <sheetData sheetId="17">
        <row r="33">
          <cell r="G33">
            <v>27424.500320750358</v>
          </cell>
        </row>
        <row r="41">
          <cell r="G41">
            <v>66784.425000000003</v>
          </cell>
        </row>
      </sheetData>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67"/>
  <sheetViews>
    <sheetView tabSelected="1" topLeftCell="B147" workbookViewId="0">
      <selection activeCell="I171" sqref="I171"/>
    </sheetView>
  </sheetViews>
  <sheetFormatPr defaultColWidth="9.140625" defaultRowHeight="12.75" x14ac:dyDescent="0.2"/>
  <cols>
    <col min="1" max="1" width="44" style="153" customWidth="1"/>
    <col min="2" max="2" width="55.140625" style="154" customWidth="1"/>
    <col min="3" max="3" width="7.42578125" style="154" bestFit="1" customWidth="1"/>
    <col min="4" max="6" width="5.7109375" style="154" customWidth="1"/>
    <col min="7" max="7" width="17.42578125" style="154" customWidth="1"/>
    <col min="8" max="8" width="11.42578125" style="154" customWidth="1"/>
    <col min="9" max="9" width="9.42578125" style="154" customWidth="1"/>
    <col min="10" max="10" width="36.42578125" style="154" bestFit="1" customWidth="1"/>
    <col min="11" max="11" width="25.5703125" style="155" customWidth="1"/>
    <col min="12" max="12" width="8.7109375" style="156" hidden="1" customWidth="1"/>
    <col min="13" max="13" width="14.42578125" style="157" hidden="1" customWidth="1"/>
    <col min="14" max="14" width="11.42578125" style="73" hidden="1" customWidth="1"/>
    <col min="15" max="17" width="9.140625" style="73" hidden="1" customWidth="1"/>
    <col min="18" max="18" width="0" style="73" hidden="1" customWidth="1"/>
    <col min="19" max="16384" width="9.140625" style="73"/>
  </cols>
  <sheetData>
    <row r="1" spans="1:13" ht="26.25" customHeight="1" x14ac:dyDescent="0.2">
      <c r="A1" s="69" t="s">
        <v>0</v>
      </c>
      <c r="B1" s="69"/>
      <c r="C1" s="69"/>
      <c r="D1" s="69"/>
      <c r="E1" s="69"/>
      <c r="F1" s="69"/>
      <c r="G1" s="69"/>
      <c r="H1" s="69"/>
      <c r="I1" s="69"/>
      <c r="J1" s="69"/>
      <c r="K1" s="69"/>
      <c r="L1" s="70" t="s">
        <v>1</v>
      </c>
      <c r="M1" s="70"/>
    </row>
    <row r="2" spans="1:13" ht="26.25" customHeight="1" x14ac:dyDescent="0.2">
      <c r="A2" s="71" t="s">
        <v>2</v>
      </c>
      <c r="B2" s="71"/>
      <c r="C2" s="71"/>
      <c r="D2" s="71"/>
      <c r="E2" s="71"/>
      <c r="F2" s="71"/>
      <c r="G2" s="71"/>
      <c r="H2" s="71"/>
      <c r="I2" s="71"/>
      <c r="J2" s="71"/>
      <c r="K2" s="71"/>
      <c r="L2" s="70"/>
      <c r="M2" s="70"/>
    </row>
    <row r="3" spans="1:13" ht="26.25" customHeight="1" x14ac:dyDescent="0.2">
      <c r="A3" s="71" t="s">
        <v>3</v>
      </c>
      <c r="B3" s="71"/>
      <c r="C3" s="71"/>
      <c r="D3" s="71"/>
      <c r="E3" s="71"/>
      <c r="F3" s="71"/>
      <c r="G3" s="71"/>
      <c r="H3" s="71"/>
      <c r="I3" s="71"/>
      <c r="J3" s="71"/>
      <c r="K3" s="71"/>
      <c r="L3" s="70"/>
      <c r="M3" s="70"/>
    </row>
    <row r="4" spans="1:13" ht="27.6" customHeight="1" x14ac:dyDescent="0.2">
      <c r="A4" s="2" t="s">
        <v>4</v>
      </c>
      <c r="B4" s="66" t="s">
        <v>5</v>
      </c>
      <c r="C4" s="66"/>
      <c r="D4" s="66"/>
      <c r="E4" s="66"/>
      <c r="F4" s="66"/>
      <c r="G4" s="66"/>
      <c r="H4" s="66"/>
      <c r="I4" s="66"/>
      <c r="J4" s="66"/>
      <c r="K4" s="66"/>
      <c r="L4" s="70"/>
      <c r="M4" s="70"/>
    </row>
    <row r="5" spans="1:13" ht="26.25" customHeight="1" x14ac:dyDescent="0.2">
      <c r="A5" s="2" t="s">
        <v>6</v>
      </c>
      <c r="B5" s="66" t="s">
        <v>7</v>
      </c>
      <c r="C5" s="72"/>
      <c r="D5" s="72"/>
      <c r="E5" s="72"/>
      <c r="F5" s="72"/>
      <c r="G5" s="72"/>
      <c r="H5" s="72"/>
      <c r="I5" s="72"/>
      <c r="J5" s="72"/>
      <c r="K5" s="72"/>
      <c r="L5" s="70"/>
      <c r="M5" s="70"/>
    </row>
    <row r="6" spans="1:13" ht="20.25" customHeight="1" x14ac:dyDescent="0.2">
      <c r="A6" s="2" t="s">
        <v>8</v>
      </c>
      <c r="B6" s="66" t="s">
        <v>9</v>
      </c>
      <c r="C6" s="72"/>
      <c r="D6" s="72"/>
      <c r="E6" s="72"/>
      <c r="F6" s="72"/>
      <c r="G6" s="72"/>
      <c r="H6" s="72"/>
      <c r="I6" s="72"/>
      <c r="J6" s="72"/>
      <c r="K6" s="72"/>
      <c r="L6" s="70"/>
      <c r="M6" s="70"/>
    </row>
    <row r="7" spans="1:13" ht="20.25" customHeight="1" x14ac:dyDescent="0.2">
      <c r="A7" s="2" t="s">
        <v>10</v>
      </c>
      <c r="B7" s="66" t="s">
        <v>11</v>
      </c>
      <c r="C7" s="72"/>
      <c r="D7" s="72"/>
      <c r="E7" s="72"/>
      <c r="F7" s="72"/>
      <c r="G7" s="72"/>
      <c r="H7" s="72"/>
      <c r="I7" s="72"/>
      <c r="J7" s="72"/>
      <c r="K7" s="72"/>
      <c r="L7" s="70"/>
      <c r="M7" s="70"/>
    </row>
    <row r="8" spans="1:13" ht="20.25" customHeight="1" x14ac:dyDescent="0.2">
      <c r="A8" s="2" t="s">
        <v>12</v>
      </c>
      <c r="B8" s="66" t="s">
        <v>13</v>
      </c>
      <c r="C8" s="72"/>
      <c r="D8" s="72"/>
      <c r="E8" s="72"/>
      <c r="F8" s="72"/>
      <c r="G8" s="72"/>
      <c r="H8" s="72"/>
      <c r="I8" s="72"/>
      <c r="J8" s="72"/>
      <c r="K8" s="72"/>
      <c r="L8" s="70"/>
      <c r="M8" s="70"/>
    </row>
    <row r="9" spans="1:13" ht="23.45" customHeight="1" x14ac:dyDescent="0.2">
      <c r="A9" s="1" t="s">
        <v>14</v>
      </c>
      <c r="B9" s="66" t="s">
        <v>15</v>
      </c>
      <c r="C9" s="72"/>
      <c r="D9" s="72"/>
      <c r="E9" s="72"/>
      <c r="F9" s="72"/>
      <c r="G9" s="72"/>
      <c r="H9" s="72"/>
      <c r="I9" s="72"/>
      <c r="J9" s="72"/>
      <c r="K9" s="72"/>
      <c r="L9" s="70"/>
      <c r="M9" s="70"/>
    </row>
    <row r="10" spans="1:13" ht="18" customHeight="1" x14ac:dyDescent="0.2">
      <c r="A10" s="54" t="s">
        <v>16</v>
      </c>
      <c r="B10" s="65" t="s">
        <v>17</v>
      </c>
      <c r="C10" s="65"/>
      <c r="D10" s="65"/>
      <c r="E10" s="65"/>
      <c r="F10" s="65"/>
      <c r="G10" s="65"/>
      <c r="H10" s="65"/>
      <c r="I10" s="65"/>
      <c r="J10" s="65"/>
      <c r="K10" s="65"/>
      <c r="L10" s="70"/>
      <c r="M10" s="70"/>
    </row>
    <row r="11" spans="1:13" ht="18" customHeight="1" x14ac:dyDescent="0.2">
      <c r="A11" s="54"/>
      <c r="B11" s="65" t="s">
        <v>18</v>
      </c>
      <c r="C11" s="65"/>
      <c r="D11" s="65"/>
      <c r="E11" s="65"/>
      <c r="F11" s="65"/>
      <c r="G11" s="65"/>
      <c r="H11" s="65"/>
      <c r="I11" s="65"/>
      <c r="J11" s="65"/>
      <c r="K11" s="65"/>
      <c r="L11" s="70"/>
      <c r="M11" s="70"/>
    </row>
    <row r="12" spans="1:13" ht="18" customHeight="1" x14ac:dyDescent="0.2">
      <c r="A12" s="54"/>
      <c r="B12" s="65" t="s">
        <v>19</v>
      </c>
      <c r="C12" s="65"/>
      <c r="D12" s="65"/>
      <c r="E12" s="65"/>
      <c r="F12" s="65"/>
      <c r="G12" s="65"/>
      <c r="H12" s="65"/>
      <c r="I12" s="65"/>
      <c r="J12" s="65"/>
      <c r="K12" s="65"/>
      <c r="L12" s="70"/>
      <c r="M12" s="70"/>
    </row>
    <row r="13" spans="1:13" ht="18" customHeight="1" x14ac:dyDescent="0.2">
      <c r="A13" s="2" t="s">
        <v>20</v>
      </c>
      <c r="B13" s="65" t="s">
        <v>21</v>
      </c>
      <c r="C13" s="65"/>
      <c r="D13" s="65"/>
      <c r="E13" s="65"/>
      <c r="F13" s="65"/>
      <c r="G13" s="65"/>
      <c r="H13" s="65"/>
      <c r="I13" s="65"/>
      <c r="J13" s="65"/>
      <c r="K13" s="65"/>
      <c r="L13" s="70"/>
      <c r="M13" s="70"/>
    </row>
    <row r="14" spans="1:13" ht="24" customHeight="1" x14ac:dyDescent="0.2">
      <c r="A14" s="2" t="s">
        <v>22</v>
      </c>
      <c r="B14" s="65" t="s">
        <v>23</v>
      </c>
      <c r="C14" s="65"/>
      <c r="D14" s="65"/>
      <c r="E14" s="65"/>
      <c r="F14" s="65"/>
      <c r="G14" s="65"/>
      <c r="H14" s="65"/>
      <c r="I14" s="65"/>
      <c r="J14" s="65"/>
      <c r="K14" s="65"/>
      <c r="L14" s="70"/>
      <c r="M14" s="70"/>
    </row>
    <row r="15" spans="1:13" ht="18" customHeight="1" x14ac:dyDescent="0.2">
      <c r="A15" s="2" t="s">
        <v>24</v>
      </c>
      <c r="B15" s="65" t="s">
        <v>25</v>
      </c>
      <c r="C15" s="65"/>
      <c r="D15" s="65"/>
      <c r="E15" s="65"/>
      <c r="F15" s="65"/>
      <c r="G15" s="65"/>
      <c r="H15" s="65"/>
      <c r="I15" s="65"/>
      <c r="J15" s="65"/>
      <c r="K15" s="65"/>
      <c r="L15" s="70"/>
      <c r="M15" s="70"/>
    </row>
    <row r="16" spans="1:13" x14ac:dyDescent="0.2">
      <c r="A16" s="2" t="s">
        <v>26</v>
      </c>
      <c r="B16" s="66" t="s">
        <v>27</v>
      </c>
      <c r="C16" s="66"/>
      <c r="D16" s="66"/>
      <c r="E16" s="66"/>
      <c r="F16" s="66"/>
      <c r="G16" s="66"/>
      <c r="H16" s="66"/>
      <c r="I16" s="66"/>
      <c r="J16" s="66"/>
      <c r="K16" s="66"/>
      <c r="L16" s="70"/>
      <c r="M16" s="70"/>
    </row>
    <row r="17" spans="1:15" ht="12.95" customHeight="1" x14ac:dyDescent="0.2">
      <c r="A17" s="2" t="s">
        <v>28</v>
      </c>
      <c r="B17" s="3" t="s">
        <v>29</v>
      </c>
      <c r="C17" s="67" t="s">
        <v>30</v>
      </c>
      <c r="D17" s="67"/>
      <c r="E17" s="67"/>
      <c r="F17" s="67"/>
      <c r="G17" s="67"/>
      <c r="H17" s="66" t="s">
        <v>31</v>
      </c>
      <c r="I17" s="66"/>
      <c r="J17" s="66"/>
      <c r="K17" s="66"/>
      <c r="L17" s="70"/>
      <c r="M17" s="70"/>
    </row>
    <row r="18" spans="1:15" ht="25.5" x14ac:dyDescent="0.2">
      <c r="A18" s="2" t="s">
        <v>32</v>
      </c>
      <c r="B18" s="3" t="s">
        <v>33</v>
      </c>
      <c r="C18" s="4">
        <v>0</v>
      </c>
      <c r="D18" s="66" t="s">
        <v>34</v>
      </c>
      <c r="E18" s="66"/>
      <c r="F18" s="68">
        <f>K18</f>
        <v>5960124.2043535952</v>
      </c>
      <c r="G18" s="68"/>
      <c r="H18" s="3" t="s">
        <v>35</v>
      </c>
      <c r="I18" s="3" t="s">
        <v>36</v>
      </c>
      <c r="J18" s="5"/>
      <c r="K18" s="6">
        <f>+K157</f>
        <v>5960124.2043535952</v>
      </c>
      <c r="L18" s="70"/>
      <c r="M18" s="70"/>
      <c r="O18" s="74"/>
    </row>
    <row r="19" spans="1:15" s="75" customFormat="1" ht="24" customHeight="1" x14ac:dyDescent="0.2">
      <c r="A19" s="62" t="s">
        <v>37</v>
      </c>
      <c r="B19" s="62"/>
      <c r="C19" s="62"/>
      <c r="D19" s="62"/>
      <c r="E19" s="62"/>
      <c r="F19" s="62"/>
      <c r="G19" s="62"/>
      <c r="H19" s="62"/>
      <c r="I19" s="62"/>
      <c r="J19" s="62"/>
      <c r="K19" s="62"/>
      <c r="L19" s="70"/>
      <c r="M19" s="70"/>
    </row>
    <row r="20" spans="1:15" ht="69" customHeight="1" x14ac:dyDescent="0.2">
      <c r="A20" s="7" t="s">
        <v>38</v>
      </c>
      <c r="B20" s="54" t="s">
        <v>39</v>
      </c>
      <c r="C20" s="54"/>
      <c r="D20" s="54"/>
      <c r="E20" s="54"/>
      <c r="F20" s="54"/>
      <c r="G20" s="54"/>
      <c r="H20" s="54"/>
      <c r="I20" s="54"/>
      <c r="J20" s="54"/>
      <c r="K20" s="54"/>
      <c r="L20" s="70"/>
      <c r="M20" s="70"/>
    </row>
    <row r="21" spans="1:15" ht="12.95" customHeight="1" x14ac:dyDescent="0.2">
      <c r="A21" s="63" t="s">
        <v>40</v>
      </c>
      <c r="B21" s="63"/>
      <c r="C21" s="63"/>
      <c r="D21" s="63"/>
      <c r="E21" s="63"/>
      <c r="F21" s="63"/>
      <c r="G21" s="59" t="s">
        <v>41</v>
      </c>
      <c r="H21" s="59"/>
      <c r="I21" s="59"/>
      <c r="J21" s="59" t="s">
        <v>42</v>
      </c>
      <c r="K21" s="59"/>
      <c r="L21" s="70"/>
      <c r="M21" s="70"/>
    </row>
    <row r="22" spans="1:15" ht="316.5" customHeight="1" x14ac:dyDescent="0.2">
      <c r="A22" s="63"/>
      <c r="B22" s="63"/>
      <c r="C22" s="63"/>
      <c r="D22" s="63"/>
      <c r="E22" s="63"/>
      <c r="F22" s="63"/>
      <c r="G22" s="59"/>
      <c r="H22" s="59"/>
      <c r="I22" s="59"/>
      <c r="J22" s="59"/>
      <c r="K22" s="59"/>
      <c r="L22" s="70"/>
      <c r="M22" s="70"/>
    </row>
    <row r="23" spans="1:15" s="76" customFormat="1" ht="15" customHeight="1" x14ac:dyDescent="0.25">
      <c r="A23" s="8" t="s">
        <v>43</v>
      </c>
      <c r="B23" s="8" t="s">
        <v>44</v>
      </c>
      <c r="C23" s="60" t="s">
        <v>45</v>
      </c>
      <c r="D23" s="60"/>
      <c r="E23" s="60"/>
      <c r="F23" s="60"/>
      <c r="G23" s="8" t="s">
        <v>46</v>
      </c>
      <c r="H23" s="64" t="s">
        <v>47</v>
      </c>
      <c r="I23" s="64"/>
      <c r="J23" s="64"/>
      <c r="K23" s="64"/>
      <c r="L23" s="9"/>
      <c r="M23" s="10"/>
    </row>
    <row r="24" spans="1:15" s="76" customFormat="1" ht="26.25" customHeight="1" x14ac:dyDescent="0.25">
      <c r="A24" s="8" t="s">
        <v>43</v>
      </c>
      <c r="B24" s="11" t="s">
        <v>48</v>
      </c>
      <c r="C24" s="8" t="s">
        <v>49</v>
      </c>
      <c r="D24" s="8" t="s">
        <v>50</v>
      </c>
      <c r="E24" s="8" t="s">
        <v>51</v>
      </c>
      <c r="F24" s="8" t="s">
        <v>52</v>
      </c>
      <c r="G24" s="8" t="s">
        <v>46</v>
      </c>
      <c r="H24" s="8" t="s">
        <v>53</v>
      </c>
      <c r="I24" s="8" t="s">
        <v>54</v>
      </c>
      <c r="J24" s="12" t="s">
        <v>55</v>
      </c>
      <c r="K24" s="13" t="s">
        <v>56</v>
      </c>
      <c r="L24" s="9" t="s">
        <v>57</v>
      </c>
      <c r="M24" s="10" t="s">
        <v>58</v>
      </c>
    </row>
    <row r="25" spans="1:15" ht="69.75" customHeight="1" x14ac:dyDescent="0.2">
      <c r="A25" s="51" t="s">
        <v>59</v>
      </c>
      <c r="B25" s="58" t="s">
        <v>60</v>
      </c>
      <c r="C25" s="14" t="s">
        <v>61</v>
      </c>
      <c r="D25" s="14" t="s">
        <v>61</v>
      </c>
      <c r="E25" s="14" t="s">
        <v>61</v>
      </c>
      <c r="F25" s="14" t="s">
        <v>61</v>
      </c>
      <c r="G25" s="2" t="s">
        <v>62</v>
      </c>
      <c r="H25" s="15">
        <v>11710</v>
      </c>
      <c r="I25" s="1">
        <v>30000</v>
      </c>
      <c r="J25" s="1" t="s">
        <v>63</v>
      </c>
      <c r="K25" s="16">
        <v>0</v>
      </c>
      <c r="L25" s="17">
        <v>101474</v>
      </c>
      <c r="M25" s="18">
        <v>1.1000000000000001</v>
      </c>
    </row>
    <row r="26" spans="1:15" s="75" customFormat="1" ht="69.75" customHeight="1" x14ac:dyDescent="0.2">
      <c r="A26" s="51"/>
      <c r="B26" s="58"/>
      <c r="C26" s="14" t="s">
        <v>61</v>
      </c>
      <c r="D26" s="14" t="s">
        <v>61</v>
      </c>
      <c r="E26" s="14" t="s">
        <v>61</v>
      </c>
      <c r="F26" s="14" t="s">
        <v>61</v>
      </c>
      <c r="G26" s="2" t="s">
        <v>62</v>
      </c>
      <c r="H26" s="15">
        <v>11710</v>
      </c>
      <c r="I26" s="1">
        <v>30000</v>
      </c>
      <c r="J26" s="1" t="s">
        <v>64</v>
      </c>
      <c r="K26" s="19">
        <v>0</v>
      </c>
      <c r="L26" s="17">
        <v>101474</v>
      </c>
      <c r="M26" s="18">
        <v>1.1000000000000001</v>
      </c>
    </row>
    <row r="27" spans="1:15" ht="69.75" customHeight="1" x14ac:dyDescent="0.2">
      <c r="A27" s="51"/>
      <c r="B27" s="58"/>
      <c r="C27" s="14" t="s">
        <v>61</v>
      </c>
      <c r="D27" s="14" t="s">
        <v>61</v>
      </c>
      <c r="E27" s="14" t="s">
        <v>61</v>
      </c>
      <c r="F27" s="14" t="s">
        <v>61</v>
      </c>
      <c r="G27" s="2" t="s">
        <v>62</v>
      </c>
      <c r="H27" s="15">
        <v>11710</v>
      </c>
      <c r="I27" s="1">
        <v>30000</v>
      </c>
      <c r="J27" s="1" t="s">
        <v>65</v>
      </c>
      <c r="K27" s="16">
        <f>SUM(K25:K26)*8%</f>
        <v>0</v>
      </c>
      <c r="L27" s="17">
        <v>101474</v>
      </c>
      <c r="M27" s="18">
        <v>1.1000000000000001</v>
      </c>
    </row>
    <row r="28" spans="1:15" ht="21.75" customHeight="1" x14ac:dyDescent="0.2">
      <c r="A28" s="53" t="s">
        <v>66</v>
      </c>
      <c r="B28" s="53"/>
      <c r="C28" s="53"/>
      <c r="D28" s="53"/>
      <c r="E28" s="53"/>
      <c r="F28" s="53"/>
      <c r="G28" s="53"/>
      <c r="H28" s="53"/>
      <c r="I28" s="53"/>
      <c r="J28" s="53"/>
      <c r="K28" s="20">
        <f>SUM(K25:K27)</f>
        <v>0</v>
      </c>
      <c r="L28" s="21"/>
      <c r="M28" s="22"/>
    </row>
    <row r="29" spans="1:15" ht="30" customHeight="1" x14ac:dyDescent="0.2">
      <c r="A29" s="51" t="s">
        <v>67</v>
      </c>
      <c r="B29" s="58" t="s">
        <v>68</v>
      </c>
      <c r="C29" s="14" t="s">
        <v>61</v>
      </c>
      <c r="D29" s="14" t="s">
        <v>61</v>
      </c>
      <c r="E29" s="14" t="s">
        <v>61</v>
      </c>
      <c r="F29" s="14" t="s">
        <v>61</v>
      </c>
      <c r="G29" s="1" t="s">
        <v>62</v>
      </c>
      <c r="H29" s="15">
        <v>11710</v>
      </c>
      <c r="I29" s="1">
        <v>30000</v>
      </c>
      <c r="J29" s="1" t="s">
        <v>63</v>
      </c>
      <c r="K29" s="23">
        <f>'[1]NTA Pivot 2019'!J3</f>
        <v>78487.199999999983</v>
      </c>
      <c r="L29" s="17">
        <v>101474</v>
      </c>
      <c r="M29" s="18">
        <v>1.2</v>
      </c>
    </row>
    <row r="30" spans="1:15" ht="30" customHeight="1" x14ac:dyDescent="0.2">
      <c r="A30" s="51"/>
      <c r="B30" s="58"/>
      <c r="C30" s="14" t="s">
        <v>61</v>
      </c>
      <c r="D30" s="14" t="s">
        <v>61</v>
      </c>
      <c r="E30" s="14" t="s">
        <v>61</v>
      </c>
      <c r="F30" s="14" t="s">
        <v>61</v>
      </c>
      <c r="G30" s="1" t="s">
        <v>62</v>
      </c>
      <c r="H30" s="15">
        <v>11710</v>
      </c>
      <c r="I30" s="1">
        <v>30000</v>
      </c>
      <c r="J30" s="24" t="s">
        <v>69</v>
      </c>
      <c r="K30" s="23">
        <v>10000</v>
      </c>
      <c r="L30" s="17">
        <v>101474</v>
      </c>
      <c r="M30" s="18">
        <v>1.2</v>
      </c>
    </row>
    <row r="31" spans="1:15" ht="30" customHeight="1" x14ac:dyDescent="0.2">
      <c r="A31" s="51"/>
      <c r="B31" s="58"/>
      <c r="C31" s="14" t="s">
        <v>61</v>
      </c>
      <c r="D31" s="14" t="s">
        <v>61</v>
      </c>
      <c r="E31" s="14" t="s">
        <v>61</v>
      </c>
      <c r="F31" s="14" t="s">
        <v>61</v>
      </c>
      <c r="G31" s="1" t="s">
        <v>62</v>
      </c>
      <c r="H31" s="15">
        <v>11710</v>
      </c>
      <c r="I31" s="1">
        <v>30000</v>
      </c>
      <c r="J31" s="25" t="s">
        <v>70</v>
      </c>
      <c r="K31" s="26">
        <f>'[1]PP Pivot 2019'!H4</f>
        <v>247500</v>
      </c>
      <c r="L31" s="17">
        <v>101474</v>
      </c>
      <c r="M31" s="18">
        <v>1.2</v>
      </c>
    </row>
    <row r="32" spans="1:15" ht="30" customHeight="1" x14ac:dyDescent="0.2">
      <c r="A32" s="51"/>
      <c r="B32" s="58"/>
      <c r="C32" s="14" t="s">
        <v>61</v>
      </c>
      <c r="D32" s="14" t="s">
        <v>61</v>
      </c>
      <c r="E32" s="14" t="s">
        <v>61</v>
      </c>
      <c r="F32" s="14" t="s">
        <v>61</v>
      </c>
      <c r="G32" s="1" t="s">
        <v>71</v>
      </c>
      <c r="H32" s="15">
        <v>11710</v>
      </c>
      <c r="I32" s="1">
        <v>30000</v>
      </c>
      <c r="J32" s="25" t="s">
        <v>72</v>
      </c>
      <c r="K32" s="27">
        <f>'[1]PP Pivot 2019'!H5</f>
        <v>60000</v>
      </c>
      <c r="L32" s="17">
        <v>101474</v>
      </c>
      <c r="M32" s="18">
        <v>1.2</v>
      </c>
      <c r="N32" s="74"/>
    </row>
    <row r="33" spans="1:16" s="75" customFormat="1" ht="30" customHeight="1" x14ac:dyDescent="0.2">
      <c r="A33" s="51"/>
      <c r="B33" s="58"/>
      <c r="C33" s="14" t="s">
        <v>61</v>
      </c>
      <c r="D33" s="14" t="s">
        <v>61</v>
      </c>
      <c r="E33" s="14" t="s">
        <v>61</v>
      </c>
      <c r="F33" s="14" t="s">
        <v>61</v>
      </c>
      <c r="G33" s="1" t="s">
        <v>71</v>
      </c>
      <c r="H33" s="15">
        <v>11710</v>
      </c>
      <c r="I33" s="1">
        <v>30000</v>
      </c>
      <c r="J33" s="24" t="s">
        <v>69</v>
      </c>
      <c r="K33" s="28">
        <v>190000</v>
      </c>
      <c r="L33" s="17">
        <v>101474</v>
      </c>
      <c r="M33" s="18">
        <v>1.2</v>
      </c>
      <c r="O33" s="75">
        <f>+K33*75+677650</f>
        <v>14927650</v>
      </c>
      <c r="P33" s="77" t="e">
        <f>+O33/O157</f>
        <v>#DIV/0!</v>
      </c>
    </row>
    <row r="34" spans="1:16" s="75" customFormat="1" ht="30" customHeight="1" x14ac:dyDescent="0.2">
      <c r="A34" s="51"/>
      <c r="B34" s="58"/>
      <c r="C34" s="14" t="s">
        <v>61</v>
      </c>
      <c r="D34" s="14" t="s">
        <v>61</v>
      </c>
      <c r="E34" s="14" t="s">
        <v>61</v>
      </c>
      <c r="F34" s="14" t="s">
        <v>61</v>
      </c>
      <c r="G34" s="1" t="s">
        <v>62</v>
      </c>
      <c r="H34" s="15">
        <v>11710</v>
      </c>
      <c r="I34" s="1">
        <v>30000</v>
      </c>
      <c r="J34" s="1" t="s">
        <v>65</v>
      </c>
      <c r="K34" s="29">
        <f>(K29+K30+K31)*8%</f>
        <v>26878.975999999995</v>
      </c>
      <c r="L34" s="17">
        <v>101474</v>
      </c>
      <c r="M34" s="18">
        <v>1.2</v>
      </c>
    </row>
    <row r="35" spans="1:16" s="75" customFormat="1" ht="30" customHeight="1" x14ac:dyDescent="0.2">
      <c r="A35" s="51"/>
      <c r="B35" s="58"/>
      <c r="C35" s="14" t="s">
        <v>61</v>
      </c>
      <c r="D35" s="14" t="s">
        <v>61</v>
      </c>
      <c r="E35" s="14" t="s">
        <v>61</v>
      </c>
      <c r="F35" s="14" t="s">
        <v>61</v>
      </c>
      <c r="G35" s="1" t="s">
        <v>71</v>
      </c>
      <c r="H35" s="15">
        <v>11710</v>
      </c>
      <c r="I35" s="1">
        <v>30000</v>
      </c>
      <c r="J35" s="1" t="s">
        <v>73</v>
      </c>
      <c r="K35" s="26">
        <f>'[1]PP Pivot 2019'!L3</f>
        <v>12150</v>
      </c>
      <c r="L35" s="17">
        <v>101474</v>
      </c>
      <c r="M35" s="18">
        <v>1.2</v>
      </c>
    </row>
    <row r="36" spans="1:16" ht="33" customHeight="1" x14ac:dyDescent="0.2">
      <c r="A36" s="51"/>
      <c r="B36" s="58"/>
      <c r="C36" s="14" t="s">
        <v>61</v>
      </c>
      <c r="D36" s="14" t="s">
        <v>61</v>
      </c>
      <c r="E36" s="14" t="s">
        <v>61</v>
      </c>
      <c r="F36" s="14" t="s">
        <v>61</v>
      </c>
      <c r="G36" s="2" t="s">
        <v>71</v>
      </c>
      <c r="H36" s="15">
        <v>11710</v>
      </c>
      <c r="I36" s="1">
        <v>30000</v>
      </c>
      <c r="J36" s="1" t="s">
        <v>65</v>
      </c>
      <c r="K36" s="29">
        <f>(K35+K33+K32)*8%</f>
        <v>20972</v>
      </c>
      <c r="L36" s="17">
        <v>101474</v>
      </c>
      <c r="M36" s="18">
        <v>1.2</v>
      </c>
    </row>
    <row r="37" spans="1:16" ht="14.65" customHeight="1" x14ac:dyDescent="0.2">
      <c r="A37" s="53" t="s">
        <v>74</v>
      </c>
      <c r="B37" s="53"/>
      <c r="C37" s="53"/>
      <c r="D37" s="53"/>
      <c r="E37" s="53"/>
      <c r="F37" s="53"/>
      <c r="G37" s="53"/>
      <c r="H37" s="53"/>
      <c r="I37" s="53"/>
      <c r="J37" s="53"/>
      <c r="K37" s="30">
        <f>SUM(K29:K36)</f>
        <v>645988.17599999998</v>
      </c>
      <c r="L37" s="21"/>
      <c r="M37" s="22"/>
    </row>
    <row r="38" spans="1:16" ht="36.75" customHeight="1" x14ac:dyDescent="0.2">
      <c r="A38" s="51" t="s">
        <v>75</v>
      </c>
      <c r="B38" s="55" t="s">
        <v>76</v>
      </c>
      <c r="C38" s="14" t="s">
        <v>61</v>
      </c>
      <c r="D38" s="14" t="s">
        <v>61</v>
      </c>
      <c r="E38" s="14" t="s">
        <v>61</v>
      </c>
      <c r="F38" s="14" t="s">
        <v>61</v>
      </c>
      <c r="G38" s="1" t="s">
        <v>62</v>
      </c>
      <c r="H38" s="15">
        <v>11710</v>
      </c>
      <c r="I38" s="1">
        <v>30000</v>
      </c>
      <c r="J38" s="1" t="s">
        <v>63</v>
      </c>
      <c r="K38" s="26">
        <f>'[1]NTA Pivot 2019'!J4</f>
        <v>28135.760000000002</v>
      </c>
      <c r="L38" s="17">
        <v>101474</v>
      </c>
      <c r="M38" s="18">
        <v>1.3</v>
      </c>
    </row>
    <row r="39" spans="1:16" ht="36.75" customHeight="1" x14ac:dyDescent="0.2">
      <c r="A39" s="51"/>
      <c r="B39" s="55"/>
      <c r="C39" s="14" t="s">
        <v>61</v>
      </c>
      <c r="D39" s="14" t="s">
        <v>61</v>
      </c>
      <c r="E39" s="14" t="s">
        <v>61</v>
      </c>
      <c r="F39" s="14" t="s">
        <v>61</v>
      </c>
      <c r="G39" s="1" t="s">
        <v>62</v>
      </c>
      <c r="H39" s="15">
        <v>11710</v>
      </c>
      <c r="I39" s="1">
        <v>30000</v>
      </c>
      <c r="J39" s="1" t="s">
        <v>77</v>
      </c>
      <c r="K39" s="26">
        <v>1000</v>
      </c>
      <c r="L39" s="17">
        <v>101474</v>
      </c>
      <c r="M39" s="18">
        <v>1.3</v>
      </c>
    </row>
    <row r="40" spans="1:16" s="75" customFormat="1" ht="36.75" customHeight="1" x14ac:dyDescent="0.2">
      <c r="A40" s="61"/>
      <c r="B40" s="55"/>
      <c r="C40" s="14" t="s">
        <v>61</v>
      </c>
      <c r="D40" s="14" t="s">
        <v>61</v>
      </c>
      <c r="E40" s="14" t="s">
        <v>61</v>
      </c>
      <c r="F40" s="14" t="s">
        <v>61</v>
      </c>
      <c r="G40" s="1" t="s">
        <v>62</v>
      </c>
      <c r="H40" s="15">
        <v>11710</v>
      </c>
      <c r="I40" s="1">
        <v>30000</v>
      </c>
      <c r="J40" s="1" t="s">
        <v>64</v>
      </c>
      <c r="K40" s="26">
        <f>'[1]PP Pivot 2019'!H8</f>
        <v>99000</v>
      </c>
      <c r="L40" s="17">
        <v>101474</v>
      </c>
      <c r="M40" s="18">
        <v>1.3</v>
      </c>
    </row>
    <row r="41" spans="1:16" s="75" customFormat="1" ht="36.75" customHeight="1" x14ac:dyDescent="0.2">
      <c r="A41" s="61"/>
      <c r="B41" s="55"/>
      <c r="C41" s="14" t="s">
        <v>61</v>
      </c>
      <c r="D41" s="14" t="s">
        <v>61</v>
      </c>
      <c r="E41" s="14" t="s">
        <v>61</v>
      </c>
      <c r="F41" s="14" t="s">
        <v>61</v>
      </c>
      <c r="G41" s="1" t="s">
        <v>62</v>
      </c>
      <c r="H41" s="15">
        <v>11710</v>
      </c>
      <c r="I41" s="1">
        <v>30000</v>
      </c>
      <c r="J41" s="24" t="s">
        <v>69</v>
      </c>
      <c r="K41" s="26">
        <v>60000</v>
      </c>
      <c r="L41" s="17">
        <v>101474</v>
      </c>
      <c r="M41" s="18">
        <v>1.3</v>
      </c>
    </row>
    <row r="42" spans="1:16" s="75" customFormat="1" ht="36.75" customHeight="1" x14ac:dyDescent="0.2">
      <c r="A42" s="61"/>
      <c r="B42" s="55"/>
      <c r="C42" s="14" t="s">
        <v>61</v>
      </c>
      <c r="D42" s="14" t="s">
        <v>61</v>
      </c>
      <c r="E42" s="14" t="s">
        <v>61</v>
      </c>
      <c r="F42" s="14" t="s">
        <v>61</v>
      </c>
      <c r="G42" s="1" t="s">
        <v>62</v>
      </c>
      <c r="H42" s="15">
        <v>11710</v>
      </c>
      <c r="I42" s="1">
        <v>30000</v>
      </c>
      <c r="J42" s="1" t="s">
        <v>70</v>
      </c>
      <c r="K42" s="28">
        <f>'[1]PP Pivot 2019'!H9</f>
        <v>366056.625</v>
      </c>
      <c r="L42" s="17">
        <v>101474</v>
      </c>
      <c r="M42" s="18">
        <v>1.3</v>
      </c>
    </row>
    <row r="43" spans="1:16" s="75" customFormat="1" ht="30" customHeight="1" x14ac:dyDescent="0.2">
      <c r="A43" s="61"/>
      <c r="B43" s="55"/>
      <c r="C43" s="14" t="s">
        <v>61</v>
      </c>
      <c r="D43" s="14" t="s">
        <v>61</v>
      </c>
      <c r="E43" s="14" t="s">
        <v>61</v>
      </c>
      <c r="F43" s="14" t="s">
        <v>61</v>
      </c>
      <c r="G43" s="1" t="s">
        <v>71</v>
      </c>
      <c r="H43" s="15">
        <v>11710</v>
      </c>
      <c r="I43" s="1">
        <v>30000</v>
      </c>
      <c r="J43" s="24" t="s">
        <v>69</v>
      </c>
      <c r="K43" s="28">
        <f>'[1]PP Pivot 2019'!H10</f>
        <v>36000</v>
      </c>
      <c r="L43" s="17">
        <v>101474</v>
      </c>
      <c r="M43" s="18">
        <v>1.3</v>
      </c>
      <c r="O43" s="75">
        <f>+K43*75</f>
        <v>2700000</v>
      </c>
      <c r="P43" s="77">
        <f>+O43/O159</f>
        <v>8.4302157666890948E-2</v>
      </c>
    </row>
    <row r="44" spans="1:16" s="75" customFormat="1" ht="36.75" customHeight="1" x14ac:dyDescent="0.2">
      <c r="A44" s="61"/>
      <c r="B44" s="55"/>
      <c r="C44" s="14" t="s">
        <v>61</v>
      </c>
      <c r="D44" s="14" t="s">
        <v>61</v>
      </c>
      <c r="E44" s="14" t="s">
        <v>61</v>
      </c>
      <c r="F44" s="14" t="s">
        <v>61</v>
      </c>
      <c r="G44" s="1" t="s">
        <v>62</v>
      </c>
      <c r="H44" s="15">
        <v>11710</v>
      </c>
      <c r="I44" s="1">
        <v>30000</v>
      </c>
      <c r="J44" s="1" t="s">
        <v>65</v>
      </c>
      <c r="K44" s="29">
        <f>SUM(K38:K42)*8%</f>
        <v>44335.390800000001</v>
      </c>
      <c r="L44" s="17">
        <v>101474</v>
      </c>
      <c r="M44" s="18">
        <v>1.3</v>
      </c>
    </row>
    <row r="45" spans="1:16" s="75" customFormat="1" ht="36.75" customHeight="1" x14ac:dyDescent="0.2">
      <c r="A45" s="61"/>
      <c r="B45" s="55"/>
      <c r="C45" s="14" t="s">
        <v>61</v>
      </c>
      <c r="D45" s="14" t="s">
        <v>61</v>
      </c>
      <c r="E45" s="14" t="s">
        <v>61</v>
      </c>
      <c r="F45" s="14" t="s">
        <v>61</v>
      </c>
      <c r="G45" s="1" t="s">
        <v>71</v>
      </c>
      <c r="H45" s="15">
        <v>11710</v>
      </c>
      <c r="I45" s="1">
        <v>30000</v>
      </c>
      <c r="J45" s="1" t="s">
        <v>73</v>
      </c>
      <c r="K45" s="26">
        <f>'[1]PP Pivot 2019'!L4</f>
        <v>12150</v>
      </c>
      <c r="L45" s="17">
        <v>101474</v>
      </c>
      <c r="M45" s="18">
        <v>1.3</v>
      </c>
    </row>
    <row r="46" spans="1:16" s="75" customFormat="1" ht="36.75" customHeight="1" x14ac:dyDescent="0.2">
      <c r="A46" s="61"/>
      <c r="B46" s="55"/>
      <c r="C46" s="14" t="s">
        <v>61</v>
      </c>
      <c r="D46" s="14" t="s">
        <v>61</v>
      </c>
      <c r="E46" s="14" t="s">
        <v>61</v>
      </c>
      <c r="F46" s="14" t="s">
        <v>61</v>
      </c>
      <c r="G46" s="2" t="s">
        <v>71</v>
      </c>
      <c r="H46" s="15">
        <v>11710</v>
      </c>
      <c r="I46" s="1">
        <v>30000</v>
      </c>
      <c r="J46" s="1" t="s">
        <v>65</v>
      </c>
      <c r="K46" s="29">
        <f>SUM(K45,K43)*8%</f>
        <v>3852</v>
      </c>
      <c r="L46" s="17">
        <v>101474</v>
      </c>
      <c r="M46" s="18">
        <v>1.3</v>
      </c>
    </row>
    <row r="47" spans="1:16" s="75" customFormat="1" ht="15" customHeight="1" x14ac:dyDescent="0.2">
      <c r="A47" s="53" t="s">
        <v>78</v>
      </c>
      <c r="B47" s="53"/>
      <c r="C47" s="53"/>
      <c r="D47" s="53"/>
      <c r="E47" s="53"/>
      <c r="F47" s="53"/>
      <c r="G47" s="53"/>
      <c r="H47" s="53"/>
      <c r="I47" s="53"/>
      <c r="J47" s="53"/>
      <c r="K47" s="31">
        <f>SUM(K38:K46)</f>
        <v>650529.77580000006</v>
      </c>
      <c r="L47" s="32"/>
      <c r="M47" s="32"/>
    </row>
    <row r="48" spans="1:16" ht="23.25" customHeight="1" x14ac:dyDescent="0.2">
      <c r="A48" s="51" t="s">
        <v>79</v>
      </c>
      <c r="B48" s="58" t="s">
        <v>80</v>
      </c>
      <c r="C48" s="14" t="s">
        <v>61</v>
      </c>
      <c r="D48" s="14" t="s">
        <v>61</v>
      </c>
      <c r="E48" s="14" t="s">
        <v>61</v>
      </c>
      <c r="F48" s="14" t="s">
        <v>61</v>
      </c>
      <c r="G48" s="1" t="s">
        <v>62</v>
      </c>
      <c r="H48" s="15">
        <v>11710</v>
      </c>
      <c r="I48" s="1">
        <v>30000</v>
      </c>
      <c r="J48" s="1" t="s">
        <v>63</v>
      </c>
      <c r="K48" s="23">
        <f>'[1]NTA Pivot 2019'!J5</f>
        <v>51083.862666666682</v>
      </c>
      <c r="L48" s="17">
        <v>101474</v>
      </c>
      <c r="M48" s="18">
        <v>1.4</v>
      </c>
    </row>
    <row r="49" spans="1:15" ht="23.25" customHeight="1" x14ac:dyDescent="0.2">
      <c r="A49" s="51"/>
      <c r="B49" s="58"/>
      <c r="C49" s="14" t="s">
        <v>61</v>
      </c>
      <c r="D49" s="14" t="s">
        <v>61</v>
      </c>
      <c r="E49" s="14" t="s">
        <v>61</v>
      </c>
      <c r="F49" s="14" t="s">
        <v>61</v>
      </c>
      <c r="G49" s="1" t="s">
        <v>62</v>
      </c>
      <c r="H49" s="15">
        <v>11710</v>
      </c>
      <c r="I49" s="1">
        <v>30000</v>
      </c>
      <c r="J49" s="1" t="s">
        <v>81</v>
      </c>
      <c r="K49" s="23">
        <v>10000</v>
      </c>
      <c r="L49" s="17">
        <v>101474</v>
      </c>
      <c r="M49" s="18">
        <v>1.4</v>
      </c>
    </row>
    <row r="50" spans="1:15" ht="23.25" customHeight="1" x14ac:dyDescent="0.2">
      <c r="A50" s="51"/>
      <c r="B50" s="58"/>
      <c r="C50" s="14" t="s">
        <v>61</v>
      </c>
      <c r="D50" s="14" t="s">
        <v>61</v>
      </c>
      <c r="E50" s="14" t="s">
        <v>61</v>
      </c>
      <c r="F50" s="14" t="s">
        <v>61</v>
      </c>
      <c r="G50" s="1" t="s">
        <v>62</v>
      </c>
      <c r="H50" s="15">
        <v>11710</v>
      </c>
      <c r="I50" s="1">
        <v>30000</v>
      </c>
      <c r="J50" s="1" t="s">
        <v>65</v>
      </c>
      <c r="K50" s="29">
        <f>SUM(K48:K49)*8%</f>
        <v>4886.709013333335</v>
      </c>
      <c r="L50" s="17">
        <v>101474</v>
      </c>
      <c r="M50" s="18">
        <v>1.4</v>
      </c>
    </row>
    <row r="51" spans="1:15" ht="23.25" customHeight="1" x14ac:dyDescent="0.2">
      <c r="A51" s="61"/>
      <c r="B51" s="58"/>
      <c r="C51" s="14" t="s">
        <v>61</v>
      </c>
      <c r="D51" s="14" t="s">
        <v>61</v>
      </c>
      <c r="E51" s="14" t="s">
        <v>61</v>
      </c>
      <c r="F51" s="14" t="s">
        <v>61</v>
      </c>
      <c r="G51" s="1" t="s">
        <v>71</v>
      </c>
      <c r="H51" s="15">
        <v>11710</v>
      </c>
      <c r="I51" s="1">
        <v>30000</v>
      </c>
      <c r="J51" s="25" t="s">
        <v>73</v>
      </c>
      <c r="K51" s="26">
        <f>'[1]PP Pivot 2019'!L5</f>
        <v>12150</v>
      </c>
      <c r="L51" s="17">
        <v>101474</v>
      </c>
      <c r="M51" s="18">
        <v>1.4</v>
      </c>
    </row>
    <row r="52" spans="1:15" ht="23.25" customHeight="1" x14ac:dyDescent="0.2">
      <c r="A52" s="61"/>
      <c r="B52" s="58"/>
      <c r="C52" s="14" t="s">
        <v>61</v>
      </c>
      <c r="D52" s="14" t="s">
        <v>61</v>
      </c>
      <c r="E52" s="14" t="s">
        <v>61</v>
      </c>
      <c r="F52" s="14" t="s">
        <v>61</v>
      </c>
      <c r="G52" s="2" t="s">
        <v>71</v>
      </c>
      <c r="H52" s="15">
        <v>11710</v>
      </c>
      <c r="I52" s="1">
        <v>30000</v>
      </c>
      <c r="J52" s="1" t="s">
        <v>65</v>
      </c>
      <c r="K52" s="29">
        <f>SUM(K51)*8%</f>
        <v>972</v>
      </c>
      <c r="L52" s="17">
        <v>101474</v>
      </c>
      <c r="M52" s="18">
        <v>1.4</v>
      </c>
    </row>
    <row r="53" spans="1:15" ht="15.75" customHeight="1" x14ac:dyDescent="0.2">
      <c r="A53" s="53" t="s">
        <v>82</v>
      </c>
      <c r="B53" s="53"/>
      <c r="C53" s="53"/>
      <c r="D53" s="53"/>
      <c r="E53" s="53"/>
      <c r="F53" s="53"/>
      <c r="G53" s="53"/>
      <c r="H53" s="53"/>
      <c r="I53" s="53"/>
      <c r="J53" s="53"/>
      <c r="K53" s="31">
        <f>SUM(K48:K52)</f>
        <v>79092.571680000023</v>
      </c>
      <c r="L53" s="32"/>
      <c r="M53" s="32"/>
    </row>
    <row r="54" spans="1:15" ht="18" customHeight="1" x14ac:dyDescent="0.2">
      <c r="A54" s="54" t="s">
        <v>83</v>
      </c>
      <c r="B54" s="54" t="s">
        <v>84</v>
      </c>
      <c r="C54" s="14" t="s">
        <v>61</v>
      </c>
      <c r="D54" s="14" t="s">
        <v>61</v>
      </c>
      <c r="E54" s="14" t="s">
        <v>61</v>
      </c>
      <c r="F54" s="14" t="s">
        <v>61</v>
      </c>
      <c r="G54" s="1" t="s">
        <v>62</v>
      </c>
      <c r="H54" s="15">
        <v>11710</v>
      </c>
      <c r="I54" s="1">
        <v>30000</v>
      </c>
      <c r="J54" s="1" t="s">
        <v>63</v>
      </c>
      <c r="K54" s="26">
        <f>'[1]NTA Pivot 2019'!J6+'[1]PP Pivot 2019'!H12</f>
        <v>194268.35933333336</v>
      </c>
      <c r="L54" s="17">
        <v>101474</v>
      </c>
      <c r="M54" s="18">
        <v>1.5</v>
      </c>
    </row>
    <row r="55" spans="1:15" ht="18" customHeight="1" x14ac:dyDescent="0.2">
      <c r="A55" s="54"/>
      <c r="B55" s="54"/>
      <c r="C55" s="14" t="s">
        <v>61</v>
      </c>
      <c r="D55" s="14" t="s">
        <v>61</v>
      </c>
      <c r="E55" s="14" t="s">
        <v>61</v>
      </c>
      <c r="F55" s="14" t="s">
        <v>61</v>
      </c>
      <c r="G55" s="1" t="s">
        <v>62</v>
      </c>
      <c r="H55" s="15">
        <v>11710</v>
      </c>
      <c r="I55" s="1">
        <v>30000</v>
      </c>
      <c r="J55" s="1" t="s">
        <v>81</v>
      </c>
      <c r="K55" s="27">
        <v>20000</v>
      </c>
      <c r="L55" s="17">
        <v>101474</v>
      </c>
      <c r="M55" s="18">
        <v>1.5</v>
      </c>
      <c r="N55" s="74"/>
      <c r="O55" s="74"/>
    </row>
    <row r="56" spans="1:15" ht="18" customHeight="1" x14ac:dyDescent="0.2">
      <c r="A56" s="61"/>
      <c r="B56" s="54"/>
      <c r="C56" s="14" t="s">
        <v>61</v>
      </c>
      <c r="D56" s="14" t="s">
        <v>61</v>
      </c>
      <c r="E56" s="14" t="s">
        <v>61</v>
      </c>
      <c r="F56" s="14" t="s">
        <v>61</v>
      </c>
      <c r="G56" s="1" t="s">
        <v>62</v>
      </c>
      <c r="H56" s="15">
        <v>11710</v>
      </c>
      <c r="I56" s="1">
        <v>30000</v>
      </c>
      <c r="J56" s="24" t="s">
        <v>85</v>
      </c>
      <c r="K56" s="27">
        <f>'[1]PP Pivot 2019'!H13</f>
        <v>7425</v>
      </c>
      <c r="L56" s="17">
        <v>101474</v>
      </c>
      <c r="M56" s="18">
        <v>1.5</v>
      </c>
    </row>
    <row r="57" spans="1:15" ht="18" customHeight="1" x14ac:dyDescent="0.2">
      <c r="A57" s="61"/>
      <c r="B57" s="54"/>
      <c r="C57" s="14" t="s">
        <v>61</v>
      </c>
      <c r="D57" s="14" t="s">
        <v>61</v>
      </c>
      <c r="E57" s="14" t="s">
        <v>61</v>
      </c>
      <c r="F57" s="14" t="s">
        <v>61</v>
      </c>
      <c r="G57" s="1" t="s">
        <v>62</v>
      </c>
      <c r="H57" s="15">
        <v>11710</v>
      </c>
      <c r="I57" s="1">
        <v>30000</v>
      </c>
      <c r="J57" s="24" t="s">
        <v>70</v>
      </c>
      <c r="K57" s="27">
        <f>'[1]PP Pivot 2019'!H14</f>
        <v>3600</v>
      </c>
      <c r="L57" s="17">
        <v>101474</v>
      </c>
      <c r="M57" s="18">
        <v>1.5</v>
      </c>
    </row>
    <row r="58" spans="1:15" ht="18" customHeight="1" x14ac:dyDescent="0.2">
      <c r="A58" s="61"/>
      <c r="B58" s="54"/>
      <c r="C58" s="14" t="s">
        <v>61</v>
      </c>
      <c r="D58" s="14" t="s">
        <v>61</v>
      </c>
      <c r="E58" s="14" t="s">
        <v>61</v>
      </c>
      <c r="F58" s="14" t="s">
        <v>61</v>
      </c>
      <c r="G58" s="1" t="s">
        <v>62</v>
      </c>
      <c r="H58" s="15">
        <v>11710</v>
      </c>
      <c r="I58" s="1">
        <v>30000</v>
      </c>
      <c r="J58" s="24" t="s">
        <v>86</v>
      </c>
      <c r="K58" s="27">
        <f>+'[1]PP 2019'!I72</f>
        <v>12000</v>
      </c>
      <c r="L58" s="17">
        <v>101474</v>
      </c>
      <c r="M58" s="18">
        <v>1.5</v>
      </c>
    </row>
    <row r="59" spans="1:15" ht="18" customHeight="1" x14ac:dyDescent="0.2">
      <c r="A59" s="61"/>
      <c r="B59" s="54"/>
      <c r="C59" s="14" t="s">
        <v>61</v>
      </c>
      <c r="D59" s="14" t="s">
        <v>61</v>
      </c>
      <c r="E59" s="14" t="s">
        <v>61</v>
      </c>
      <c r="F59" s="14" t="s">
        <v>61</v>
      </c>
      <c r="G59" s="1" t="s">
        <v>62</v>
      </c>
      <c r="H59" s="15">
        <v>11710</v>
      </c>
      <c r="I59" s="1">
        <v>30000</v>
      </c>
      <c r="J59" s="24" t="s">
        <v>87</v>
      </c>
      <c r="K59" s="27">
        <f>'[1]PP Pivot 2019'!H15</f>
        <v>10800</v>
      </c>
      <c r="L59" s="17">
        <v>101474</v>
      </c>
      <c r="M59" s="18">
        <v>1.5</v>
      </c>
    </row>
    <row r="60" spans="1:15" ht="18" customHeight="1" x14ac:dyDescent="0.2">
      <c r="A60" s="61"/>
      <c r="B60" s="54"/>
      <c r="C60" s="14" t="s">
        <v>61</v>
      </c>
      <c r="D60" s="14" t="s">
        <v>61</v>
      </c>
      <c r="E60" s="14" t="s">
        <v>61</v>
      </c>
      <c r="F60" s="14" t="s">
        <v>61</v>
      </c>
      <c r="G60" s="1" t="s">
        <v>62</v>
      </c>
      <c r="H60" s="15">
        <v>11710</v>
      </c>
      <c r="I60" s="1">
        <v>30000</v>
      </c>
      <c r="J60" s="24" t="s">
        <v>88</v>
      </c>
      <c r="K60" s="27">
        <f>'[1]PP Pivot 2019'!H16</f>
        <v>3600</v>
      </c>
      <c r="L60" s="17">
        <v>101474</v>
      </c>
      <c r="M60" s="18">
        <v>1.5</v>
      </c>
    </row>
    <row r="61" spans="1:15" ht="18" customHeight="1" x14ac:dyDescent="0.2">
      <c r="A61" s="61"/>
      <c r="B61" s="54"/>
      <c r="C61" s="14" t="s">
        <v>61</v>
      </c>
      <c r="D61" s="14" t="s">
        <v>61</v>
      </c>
      <c r="E61" s="14" t="s">
        <v>61</v>
      </c>
      <c r="F61" s="14" t="s">
        <v>61</v>
      </c>
      <c r="G61" s="1" t="s">
        <v>62</v>
      </c>
      <c r="H61" s="15">
        <v>11710</v>
      </c>
      <c r="I61" s="1">
        <v>30000</v>
      </c>
      <c r="J61" s="24" t="s">
        <v>89</v>
      </c>
      <c r="K61" s="27">
        <f>'[1]PP Pivot 2019'!H17</f>
        <v>29350</v>
      </c>
      <c r="L61" s="17">
        <v>101474</v>
      </c>
      <c r="M61" s="18">
        <v>1.5</v>
      </c>
    </row>
    <row r="62" spans="1:15" ht="18" customHeight="1" x14ac:dyDescent="0.2">
      <c r="A62" s="61"/>
      <c r="B62" s="54"/>
      <c r="C62" s="14" t="s">
        <v>61</v>
      </c>
      <c r="D62" s="14" t="s">
        <v>61</v>
      </c>
      <c r="E62" s="14" t="s">
        <v>61</v>
      </c>
      <c r="F62" s="14" t="s">
        <v>61</v>
      </c>
      <c r="G62" s="1" t="s">
        <v>62</v>
      </c>
      <c r="H62" s="15">
        <v>11710</v>
      </c>
      <c r="I62" s="1">
        <v>30000</v>
      </c>
      <c r="J62" s="24" t="s">
        <v>90</v>
      </c>
      <c r="K62" s="27">
        <f>'[1]PP Pivot 2019'!H18</f>
        <v>6000</v>
      </c>
      <c r="L62" s="17">
        <v>101474</v>
      </c>
      <c r="M62" s="18">
        <v>1.5</v>
      </c>
      <c r="N62" s="74"/>
      <c r="O62" s="74"/>
    </row>
    <row r="63" spans="1:15" ht="18" customHeight="1" x14ac:dyDescent="0.2">
      <c r="A63" s="61"/>
      <c r="B63" s="54"/>
      <c r="C63" s="14" t="s">
        <v>61</v>
      </c>
      <c r="D63" s="14" t="s">
        <v>61</v>
      </c>
      <c r="E63" s="14" t="s">
        <v>61</v>
      </c>
      <c r="F63" s="14" t="s">
        <v>61</v>
      </c>
      <c r="G63" s="1" t="s">
        <v>62</v>
      </c>
      <c r="H63" s="15">
        <v>11710</v>
      </c>
      <c r="I63" s="1">
        <v>30000</v>
      </c>
      <c r="J63" s="24" t="s">
        <v>91</v>
      </c>
      <c r="K63" s="27">
        <f>'[1]PP Pivot 2019'!H19</f>
        <v>9600</v>
      </c>
      <c r="L63" s="17">
        <v>101474</v>
      </c>
      <c r="M63" s="18">
        <v>1.5</v>
      </c>
      <c r="N63" s="74"/>
      <c r="O63" s="74"/>
    </row>
    <row r="64" spans="1:15" ht="18" customHeight="1" x14ac:dyDescent="0.2">
      <c r="A64" s="61"/>
      <c r="B64" s="54"/>
      <c r="C64" s="14" t="s">
        <v>61</v>
      </c>
      <c r="D64" s="14" t="s">
        <v>61</v>
      </c>
      <c r="E64" s="14" t="s">
        <v>61</v>
      </c>
      <c r="F64" s="14" t="s">
        <v>61</v>
      </c>
      <c r="G64" s="1" t="s">
        <v>62</v>
      </c>
      <c r="H64" s="15">
        <v>11710</v>
      </c>
      <c r="I64" s="1">
        <v>30000</v>
      </c>
      <c r="J64" s="24" t="s">
        <v>92</v>
      </c>
      <c r="K64" s="27">
        <v>1500</v>
      </c>
      <c r="L64" s="17">
        <v>101474</v>
      </c>
      <c r="M64" s="18">
        <v>1.5</v>
      </c>
      <c r="N64" s="74"/>
      <c r="O64" s="74"/>
    </row>
    <row r="65" spans="1:16" ht="18" customHeight="1" x14ac:dyDescent="0.2">
      <c r="A65" s="61"/>
      <c r="B65" s="54"/>
      <c r="C65" s="14" t="s">
        <v>61</v>
      </c>
      <c r="D65" s="14" t="s">
        <v>61</v>
      </c>
      <c r="E65" s="14" t="s">
        <v>61</v>
      </c>
      <c r="F65" s="14" t="s">
        <v>61</v>
      </c>
      <c r="G65" s="1" t="s">
        <v>62</v>
      </c>
      <c r="H65" s="15">
        <v>11710</v>
      </c>
      <c r="I65" s="1">
        <v>30000</v>
      </c>
      <c r="J65" s="24" t="s">
        <v>69</v>
      </c>
      <c r="K65" s="27">
        <v>5000</v>
      </c>
      <c r="L65" s="17">
        <v>101474</v>
      </c>
      <c r="M65" s="18">
        <v>1.5</v>
      </c>
      <c r="N65" s="74"/>
      <c r="O65" s="74"/>
    </row>
    <row r="66" spans="1:16" ht="18" customHeight="1" x14ac:dyDescent="0.2">
      <c r="A66" s="61"/>
      <c r="B66" s="54"/>
      <c r="C66" s="14" t="s">
        <v>61</v>
      </c>
      <c r="D66" s="14" t="s">
        <v>61</v>
      </c>
      <c r="E66" s="14" t="s">
        <v>61</v>
      </c>
      <c r="F66" s="14" t="s">
        <v>61</v>
      </c>
      <c r="G66" s="1" t="s">
        <v>62</v>
      </c>
      <c r="H66" s="15">
        <v>11710</v>
      </c>
      <c r="I66" s="1">
        <v>30000</v>
      </c>
      <c r="J66" s="1" t="s">
        <v>77</v>
      </c>
      <c r="K66" s="27">
        <v>4000</v>
      </c>
      <c r="L66" s="17">
        <v>101474</v>
      </c>
      <c r="M66" s="18">
        <v>1.5</v>
      </c>
      <c r="N66" s="74"/>
      <c r="O66" s="74"/>
    </row>
    <row r="67" spans="1:16" ht="18" customHeight="1" x14ac:dyDescent="0.2">
      <c r="A67" s="61"/>
      <c r="B67" s="54"/>
      <c r="C67" s="14" t="s">
        <v>61</v>
      </c>
      <c r="D67" s="14" t="s">
        <v>61</v>
      </c>
      <c r="E67" s="14" t="s">
        <v>61</v>
      </c>
      <c r="F67" s="14" t="s">
        <v>61</v>
      </c>
      <c r="G67" s="1" t="s">
        <v>62</v>
      </c>
      <c r="H67" s="15">
        <v>11710</v>
      </c>
      <c r="I67" s="1">
        <v>30000</v>
      </c>
      <c r="J67" s="1" t="s">
        <v>65</v>
      </c>
      <c r="K67" s="29">
        <f>SUM(K54:K66)*8%</f>
        <v>24571.468746666666</v>
      </c>
      <c r="L67" s="17">
        <v>101474</v>
      </c>
      <c r="M67" s="18">
        <v>1.5</v>
      </c>
    </row>
    <row r="68" spans="1:16" ht="18" customHeight="1" x14ac:dyDescent="0.2">
      <c r="A68" s="61"/>
      <c r="B68" s="54"/>
      <c r="C68" s="14" t="s">
        <v>61</v>
      </c>
      <c r="D68" s="14" t="s">
        <v>61</v>
      </c>
      <c r="E68" s="14" t="s">
        <v>61</v>
      </c>
      <c r="F68" s="14" t="s">
        <v>61</v>
      </c>
      <c r="G68" s="1" t="s">
        <v>71</v>
      </c>
      <c r="H68" s="15">
        <v>11710</v>
      </c>
      <c r="I68" s="1">
        <v>30000</v>
      </c>
      <c r="J68" s="1" t="s">
        <v>93</v>
      </c>
      <c r="K68" s="33">
        <f>'[1]UNDP HR Pivot 2019'!G1</f>
        <v>30945</v>
      </c>
      <c r="L68" s="17">
        <v>101474</v>
      </c>
      <c r="M68" s="18">
        <v>1.5</v>
      </c>
    </row>
    <row r="69" spans="1:16" s="75" customFormat="1" x14ac:dyDescent="0.2">
      <c r="A69" s="61"/>
      <c r="B69" s="54"/>
      <c r="C69" s="34" t="s">
        <v>61</v>
      </c>
      <c r="D69" s="34" t="s">
        <v>61</v>
      </c>
      <c r="E69" s="34" t="s">
        <v>61</v>
      </c>
      <c r="F69" s="34" t="s">
        <v>61</v>
      </c>
      <c r="G69" s="1" t="s">
        <v>71</v>
      </c>
      <c r="H69" s="15">
        <v>11710</v>
      </c>
      <c r="I69" s="1">
        <v>30000</v>
      </c>
      <c r="J69" s="1" t="s">
        <v>94</v>
      </c>
      <c r="K69" s="35">
        <f>'[1]DPC &amp; ISS 2019'!G41</f>
        <v>66784.425000000003</v>
      </c>
      <c r="L69" s="17">
        <v>101474</v>
      </c>
      <c r="M69" s="18">
        <v>1.5</v>
      </c>
      <c r="N69" s="78"/>
      <c r="O69" s="79"/>
      <c r="P69" s="79"/>
    </row>
    <row r="70" spans="1:16" ht="18" customHeight="1" x14ac:dyDescent="0.2">
      <c r="A70" s="61"/>
      <c r="B70" s="54"/>
      <c r="C70" s="14" t="s">
        <v>61</v>
      </c>
      <c r="D70" s="14" t="s">
        <v>61</v>
      </c>
      <c r="E70" s="14" t="s">
        <v>61</v>
      </c>
      <c r="F70" s="14" t="s">
        <v>61</v>
      </c>
      <c r="G70" s="1" t="s">
        <v>71</v>
      </c>
      <c r="H70" s="15">
        <v>11710</v>
      </c>
      <c r="I70" s="1">
        <v>30000</v>
      </c>
      <c r="J70" s="36" t="s">
        <v>95</v>
      </c>
      <c r="K70" s="26">
        <f>'[1]UNDP HR Pivot 2019'!G3</f>
        <v>18476.492450000002</v>
      </c>
      <c r="L70" s="17">
        <v>101474</v>
      </c>
      <c r="M70" s="18">
        <v>1.5</v>
      </c>
    </row>
    <row r="71" spans="1:16" ht="18" customHeight="1" x14ac:dyDescent="0.2">
      <c r="A71" s="61"/>
      <c r="B71" s="54"/>
      <c r="C71" s="14" t="s">
        <v>61</v>
      </c>
      <c r="D71" s="14" t="s">
        <v>61</v>
      </c>
      <c r="E71" s="14" t="s">
        <v>61</v>
      </c>
      <c r="F71" s="14" t="s">
        <v>61</v>
      </c>
      <c r="G71" s="1" t="s">
        <v>71</v>
      </c>
      <c r="H71" s="15">
        <v>11710</v>
      </c>
      <c r="I71" s="1">
        <v>30000</v>
      </c>
      <c r="J71" s="24" t="s">
        <v>73</v>
      </c>
      <c r="K71" s="26">
        <f>'[1]PP Pivot 2019'!L6</f>
        <v>41500</v>
      </c>
      <c r="L71" s="17">
        <v>101474</v>
      </c>
      <c r="M71" s="18">
        <v>1.5</v>
      </c>
    </row>
    <row r="72" spans="1:16" ht="18" customHeight="1" x14ac:dyDescent="0.2">
      <c r="A72" s="61"/>
      <c r="B72" s="54"/>
      <c r="C72" s="14" t="s">
        <v>61</v>
      </c>
      <c r="D72" s="14" t="s">
        <v>61</v>
      </c>
      <c r="E72" s="14" t="s">
        <v>61</v>
      </c>
      <c r="F72" s="14" t="s">
        <v>61</v>
      </c>
      <c r="G72" s="1" t="s">
        <v>71</v>
      </c>
      <c r="H72" s="15">
        <v>11710</v>
      </c>
      <c r="I72" s="1">
        <v>30000</v>
      </c>
      <c r="J72" s="1" t="s">
        <v>63</v>
      </c>
      <c r="K72" s="26">
        <f>'[1]PP Pivot 2019'!L7</f>
        <v>0</v>
      </c>
      <c r="L72" s="17">
        <v>101474</v>
      </c>
      <c r="M72" s="18">
        <v>1.5</v>
      </c>
    </row>
    <row r="73" spans="1:16" ht="18" customHeight="1" x14ac:dyDescent="0.2">
      <c r="A73" s="61"/>
      <c r="B73" s="54"/>
      <c r="C73" s="14" t="s">
        <v>61</v>
      </c>
      <c r="D73" s="14" t="s">
        <v>61</v>
      </c>
      <c r="E73" s="14" t="s">
        <v>61</v>
      </c>
      <c r="F73" s="14" t="s">
        <v>61</v>
      </c>
      <c r="G73" s="1" t="s">
        <v>71</v>
      </c>
      <c r="H73" s="1">
        <v>11710</v>
      </c>
      <c r="I73" s="1">
        <v>30000</v>
      </c>
      <c r="J73" s="1" t="s">
        <v>81</v>
      </c>
      <c r="K73" s="26">
        <v>10000</v>
      </c>
      <c r="L73" s="17">
        <v>101474</v>
      </c>
      <c r="M73" s="18">
        <v>1.5</v>
      </c>
    </row>
    <row r="74" spans="1:16" ht="18" customHeight="1" x14ac:dyDescent="0.2">
      <c r="A74" s="61"/>
      <c r="B74" s="54"/>
      <c r="C74" s="14" t="s">
        <v>61</v>
      </c>
      <c r="D74" s="14" t="s">
        <v>61</v>
      </c>
      <c r="E74" s="14" t="s">
        <v>61</v>
      </c>
      <c r="F74" s="14" t="s">
        <v>61</v>
      </c>
      <c r="G74" s="1" t="s">
        <v>71</v>
      </c>
      <c r="H74" s="15">
        <v>11710</v>
      </c>
      <c r="I74" s="1">
        <v>30000</v>
      </c>
      <c r="J74" s="24" t="s">
        <v>72</v>
      </c>
      <c r="K74" s="27">
        <f>'[1]PP Pivot 2019'!H20</f>
        <v>19500</v>
      </c>
      <c r="L74" s="17">
        <v>101474</v>
      </c>
      <c r="M74" s="18">
        <v>1.5</v>
      </c>
      <c r="N74" s="74"/>
      <c r="O74" s="74"/>
    </row>
    <row r="75" spans="1:16" ht="18" customHeight="1" x14ac:dyDescent="0.2">
      <c r="A75" s="61"/>
      <c r="B75" s="54"/>
      <c r="C75" s="14" t="s">
        <v>61</v>
      </c>
      <c r="D75" s="14" t="s">
        <v>61</v>
      </c>
      <c r="E75" s="14" t="s">
        <v>61</v>
      </c>
      <c r="F75" s="14" t="s">
        <v>61</v>
      </c>
      <c r="G75" s="1" t="s">
        <v>71</v>
      </c>
      <c r="H75" s="15">
        <v>11710</v>
      </c>
      <c r="I75" s="1">
        <v>30000</v>
      </c>
      <c r="J75" s="1" t="s">
        <v>77</v>
      </c>
      <c r="K75" s="26">
        <f>'[1]DPC &amp; ISS 2019'!G33</f>
        <v>27424.500320750358</v>
      </c>
      <c r="L75" s="17">
        <v>101474</v>
      </c>
      <c r="M75" s="18">
        <v>1.5</v>
      </c>
    </row>
    <row r="76" spans="1:16" ht="18" customHeight="1" x14ac:dyDescent="0.2">
      <c r="A76" s="61"/>
      <c r="B76" s="54"/>
      <c r="C76" s="14" t="s">
        <v>61</v>
      </c>
      <c r="D76" s="14" t="s">
        <v>61</v>
      </c>
      <c r="E76" s="14" t="s">
        <v>61</v>
      </c>
      <c r="F76" s="14" t="s">
        <v>61</v>
      </c>
      <c r="G76" s="2" t="s">
        <v>71</v>
      </c>
      <c r="H76" s="15">
        <v>11710</v>
      </c>
      <c r="I76" s="1">
        <v>30000</v>
      </c>
      <c r="J76" s="1" t="s">
        <v>65</v>
      </c>
      <c r="K76" s="29">
        <f>SUM(K68:K75)*8%</f>
        <v>17170.433421660029</v>
      </c>
      <c r="L76" s="17">
        <v>101474</v>
      </c>
      <c r="M76" s="18">
        <v>1.5</v>
      </c>
    </row>
    <row r="77" spans="1:16" ht="14.65" customHeight="1" x14ac:dyDescent="0.2">
      <c r="A77" s="53" t="s">
        <v>96</v>
      </c>
      <c r="B77" s="53"/>
      <c r="C77" s="53"/>
      <c r="D77" s="53"/>
      <c r="E77" s="53"/>
      <c r="F77" s="53"/>
      <c r="G77" s="53"/>
      <c r="H77" s="53"/>
      <c r="I77" s="53"/>
      <c r="J77" s="53"/>
      <c r="K77" s="31">
        <f>SUM(K54:K76)</f>
        <v>563515.67927241034</v>
      </c>
      <c r="L77" s="37"/>
      <c r="M77" s="37"/>
    </row>
    <row r="78" spans="1:16" ht="17.25" customHeight="1" x14ac:dyDescent="0.2">
      <c r="A78" s="50" t="s">
        <v>97</v>
      </c>
      <c r="B78" s="50"/>
      <c r="C78" s="50"/>
      <c r="D78" s="50"/>
      <c r="E78" s="50"/>
      <c r="F78" s="50"/>
      <c r="G78" s="50"/>
      <c r="H78" s="50"/>
      <c r="I78" s="50"/>
      <c r="J78" s="50"/>
      <c r="K78" s="38">
        <f>SUM(K28,K37,K47,K53,K77)</f>
        <v>1939126.2027524104</v>
      </c>
      <c r="L78" s="39"/>
      <c r="M78" s="39"/>
    </row>
    <row r="79" spans="1:16" s="80" customFormat="1" ht="27.2" customHeight="1" x14ac:dyDescent="0.2">
      <c r="A79" s="62" t="s">
        <v>98</v>
      </c>
      <c r="B79" s="62"/>
      <c r="C79" s="62"/>
      <c r="D79" s="62"/>
      <c r="E79" s="62"/>
      <c r="F79" s="62"/>
      <c r="G79" s="62"/>
      <c r="H79" s="62"/>
      <c r="I79" s="62"/>
      <c r="J79" s="62"/>
      <c r="K79" s="62"/>
      <c r="L79" s="40"/>
      <c r="M79" s="40"/>
      <c r="N79" s="75"/>
    </row>
    <row r="80" spans="1:16" ht="63.75" customHeight="1" x14ac:dyDescent="0.2">
      <c r="A80" s="7" t="s">
        <v>38</v>
      </c>
      <c r="B80" s="54" t="s">
        <v>39</v>
      </c>
      <c r="C80" s="54"/>
      <c r="D80" s="54"/>
      <c r="E80" s="54"/>
      <c r="F80" s="54"/>
      <c r="G80" s="54"/>
      <c r="H80" s="54"/>
      <c r="I80" s="54"/>
      <c r="J80" s="54"/>
      <c r="K80" s="54"/>
      <c r="L80" s="41"/>
      <c r="M80" s="41"/>
    </row>
    <row r="81" spans="1:16" ht="326.25" customHeight="1" x14ac:dyDescent="0.2">
      <c r="A81" s="59" t="s">
        <v>99</v>
      </c>
      <c r="B81" s="59"/>
      <c r="C81" s="59" t="s">
        <v>100</v>
      </c>
      <c r="D81" s="59"/>
      <c r="E81" s="59"/>
      <c r="F81" s="59"/>
      <c r="G81" s="59"/>
      <c r="H81" s="59"/>
      <c r="I81" s="59"/>
      <c r="J81" s="59" t="s">
        <v>101</v>
      </c>
      <c r="K81" s="59"/>
      <c r="L81" s="42"/>
      <c r="M81" s="42"/>
    </row>
    <row r="82" spans="1:16" ht="12.95" customHeight="1" x14ac:dyDescent="0.2">
      <c r="A82" s="60" t="s">
        <v>43</v>
      </c>
      <c r="B82" s="8" t="s">
        <v>44</v>
      </c>
      <c r="C82" s="60" t="s">
        <v>45</v>
      </c>
      <c r="D82" s="60"/>
      <c r="E82" s="60"/>
      <c r="F82" s="60"/>
      <c r="G82" s="60" t="s">
        <v>46</v>
      </c>
      <c r="H82" s="60" t="s">
        <v>47</v>
      </c>
      <c r="I82" s="60"/>
      <c r="J82" s="60"/>
      <c r="K82" s="20"/>
      <c r="L82" s="43"/>
      <c r="M82" s="43"/>
    </row>
    <row r="83" spans="1:16" ht="26.25" customHeight="1" x14ac:dyDescent="0.2">
      <c r="A83" s="60"/>
      <c r="B83" s="11" t="s">
        <v>48</v>
      </c>
      <c r="C83" s="8" t="s">
        <v>49</v>
      </c>
      <c r="D83" s="8" t="s">
        <v>50</v>
      </c>
      <c r="E83" s="8" t="s">
        <v>51</v>
      </c>
      <c r="F83" s="8" t="s">
        <v>52</v>
      </c>
      <c r="G83" s="60"/>
      <c r="H83" s="8" t="s">
        <v>53</v>
      </c>
      <c r="I83" s="8" t="s">
        <v>54</v>
      </c>
      <c r="J83" s="12" t="s">
        <v>55</v>
      </c>
      <c r="K83" s="13" t="s">
        <v>56</v>
      </c>
      <c r="L83" s="9"/>
      <c r="M83" s="44"/>
    </row>
    <row r="84" spans="1:16" ht="43.5" customHeight="1" x14ac:dyDescent="0.2">
      <c r="A84" s="51" t="s">
        <v>102</v>
      </c>
      <c r="B84" s="58" t="s">
        <v>103</v>
      </c>
      <c r="C84" s="14" t="s">
        <v>61</v>
      </c>
      <c r="D84" s="14" t="s">
        <v>61</v>
      </c>
      <c r="E84" s="14" t="s">
        <v>61</v>
      </c>
      <c r="F84" s="14" t="s">
        <v>61</v>
      </c>
      <c r="G84" s="1" t="s">
        <v>62</v>
      </c>
      <c r="H84" s="15">
        <v>11710</v>
      </c>
      <c r="I84" s="1">
        <v>30000</v>
      </c>
      <c r="J84" s="1" t="s">
        <v>63</v>
      </c>
      <c r="K84" s="45">
        <f>'[1]NTA Pivot 2019'!J7</f>
        <v>7947.0720000000001</v>
      </c>
      <c r="L84" s="46">
        <v>102012</v>
      </c>
      <c r="M84" s="18">
        <v>2.1</v>
      </c>
    </row>
    <row r="85" spans="1:16" ht="43.5" customHeight="1" x14ac:dyDescent="0.2">
      <c r="A85" s="51"/>
      <c r="B85" s="58"/>
      <c r="C85" s="14" t="s">
        <v>61</v>
      </c>
      <c r="D85" s="14" t="s">
        <v>61</v>
      </c>
      <c r="E85" s="14" t="s">
        <v>61</v>
      </c>
      <c r="F85" s="14" t="s">
        <v>61</v>
      </c>
      <c r="G85" s="1" t="s">
        <v>62</v>
      </c>
      <c r="H85" s="15">
        <v>11710</v>
      </c>
      <c r="I85" s="1">
        <v>30000</v>
      </c>
      <c r="J85" s="1" t="s">
        <v>65</v>
      </c>
      <c r="K85" s="16">
        <f>SUM(K84:K84)*8%</f>
        <v>635.76576</v>
      </c>
      <c r="L85" s="46">
        <v>102012</v>
      </c>
      <c r="M85" s="18">
        <v>2.1</v>
      </c>
    </row>
    <row r="86" spans="1:16" ht="14.65" customHeight="1" x14ac:dyDescent="0.2">
      <c r="A86" s="53" t="s">
        <v>104</v>
      </c>
      <c r="B86" s="53"/>
      <c r="C86" s="53"/>
      <c r="D86" s="53"/>
      <c r="E86" s="53"/>
      <c r="F86" s="53"/>
      <c r="G86" s="53"/>
      <c r="H86" s="53"/>
      <c r="I86" s="53"/>
      <c r="J86" s="53"/>
      <c r="K86" s="31">
        <f>SUM(K84:K85)</f>
        <v>8582.8377600000003</v>
      </c>
      <c r="L86" s="32"/>
      <c r="M86" s="32"/>
    </row>
    <row r="87" spans="1:16" ht="42" customHeight="1" x14ac:dyDescent="0.2">
      <c r="A87" s="51" t="s">
        <v>105</v>
      </c>
      <c r="B87" s="57" t="s">
        <v>106</v>
      </c>
      <c r="C87" s="14" t="s">
        <v>61</v>
      </c>
      <c r="D87" s="14" t="s">
        <v>61</v>
      </c>
      <c r="E87" s="14" t="s">
        <v>61</v>
      </c>
      <c r="F87" s="14" t="s">
        <v>61</v>
      </c>
      <c r="G87" s="1" t="s">
        <v>62</v>
      </c>
      <c r="H87" s="15">
        <v>11710</v>
      </c>
      <c r="I87" s="1">
        <v>30000</v>
      </c>
      <c r="J87" s="1" t="s">
        <v>63</v>
      </c>
      <c r="K87" s="45">
        <f>'[1]NTA Pivot 2019'!J8+7000</f>
        <v>32587.906666666669</v>
      </c>
      <c r="L87" s="46">
        <v>102012</v>
      </c>
      <c r="M87" s="18">
        <v>2.2000000000000002</v>
      </c>
    </row>
    <row r="88" spans="1:16" s="81" customFormat="1" ht="42" customHeight="1" x14ac:dyDescent="0.2">
      <c r="A88" s="51"/>
      <c r="B88" s="57"/>
      <c r="C88" s="14" t="s">
        <v>61</v>
      </c>
      <c r="D88" s="14" t="s">
        <v>61</v>
      </c>
      <c r="E88" s="14" t="s">
        <v>61</v>
      </c>
      <c r="F88" s="14" t="s">
        <v>61</v>
      </c>
      <c r="G88" s="1" t="s">
        <v>71</v>
      </c>
      <c r="H88" s="15">
        <v>11710</v>
      </c>
      <c r="I88" s="1">
        <v>30000</v>
      </c>
      <c r="J88" s="1" t="s">
        <v>69</v>
      </c>
      <c r="K88" s="45">
        <v>60000</v>
      </c>
      <c r="L88" s="46">
        <v>102012</v>
      </c>
      <c r="M88" s="18">
        <v>2.2000000000000002</v>
      </c>
      <c r="O88" s="81">
        <f>+K88*75</f>
        <v>4500000</v>
      </c>
      <c r="P88" s="82" t="e">
        <f>+O88/O157</f>
        <v>#DIV/0!</v>
      </c>
    </row>
    <row r="89" spans="1:16" ht="42" customHeight="1" x14ac:dyDescent="0.2">
      <c r="A89" s="51"/>
      <c r="B89" s="57"/>
      <c r="C89" s="14" t="s">
        <v>61</v>
      </c>
      <c r="D89" s="14" t="s">
        <v>61</v>
      </c>
      <c r="E89" s="14" t="s">
        <v>61</v>
      </c>
      <c r="F89" s="14" t="s">
        <v>61</v>
      </c>
      <c r="G89" s="1" t="s">
        <v>62</v>
      </c>
      <c r="H89" s="15">
        <v>11710</v>
      </c>
      <c r="I89" s="1">
        <v>30000</v>
      </c>
      <c r="J89" s="1" t="s">
        <v>65</v>
      </c>
      <c r="K89" s="16">
        <f>SUM(K87:K88)*8%</f>
        <v>7407.032533333334</v>
      </c>
      <c r="L89" s="46">
        <v>102012</v>
      </c>
      <c r="M89" s="18">
        <v>2.2000000000000002</v>
      </c>
    </row>
    <row r="90" spans="1:16" ht="15.75" customHeight="1" x14ac:dyDescent="0.2">
      <c r="A90" s="53" t="s">
        <v>107</v>
      </c>
      <c r="B90" s="53"/>
      <c r="C90" s="53"/>
      <c r="D90" s="53"/>
      <c r="E90" s="53"/>
      <c r="F90" s="53"/>
      <c r="G90" s="53"/>
      <c r="H90" s="53"/>
      <c r="I90" s="53"/>
      <c r="J90" s="53"/>
      <c r="K90" s="31">
        <f>SUM(K87:K89)</f>
        <v>99994.939200000008</v>
      </c>
      <c r="L90" s="32"/>
      <c r="M90" s="32"/>
    </row>
    <row r="91" spans="1:16" s="81" customFormat="1" ht="24" customHeight="1" x14ac:dyDescent="0.2">
      <c r="A91" s="51" t="s">
        <v>108</v>
      </c>
      <c r="B91" s="56" t="s">
        <v>109</v>
      </c>
      <c r="C91" s="14" t="s">
        <v>61</v>
      </c>
      <c r="D91" s="14" t="s">
        <v>61</v>
      </c>
      <c r="E91" s="14" t="s">
        <v>61</v>
      </c>
      <c r="F91" s="14" t="s">
        <v>61</v>
      </c>
      <c r="G91" s="1" t="s">
        <v>62</v>
      </c>
      <c r="H91" s="15">
        <v>11710</v>
      </c>
      <c r="I91" s="1">
        <v>30000</v>
      </c>
      <c r="J91" s="1" t="s">
        <v>63</v>
      </c>
      <c r="K91" s="26">
        <f>'[1]NTA Pivot 2019'!J9</f>
        <v>28237.506666666668</v>
      </c>
      <c r="L91" s="46">
        <v>102012</v>
      </c>
      <c r="M91" s="18">
        <v>2.2999999999999998</v>
      </c>
    </row>
    <row r="92" spans="1:16" s="81" customFormat="1" ht="24" customHeight="1" x14ac:dyDescent="0.2">
      <c r="A92" s="51"/>
      <c r="B92" s="56"/>
      <c r="C92" s="14" t="s">
        <v>61</v>
      </c>
      <c r="D92" s="14" t="s">
        <v>61</v>
      </c>
      <c r="E92" s="14" t="s">
        <v>61</v>
      </c>
      <c r="F92" s="14" t="s">
        <v>61</v>
      </c>
      <c r="G92" s="1" t="s">
        <v>71</v>
      </c>
      <c r="H92" s="15">
        <v>11710</v>
      </c>
      <c r="I92" s="1">
        <v>30000</v>
      </c>
      <c r="J92" s="1" t="s">
        <v>69</v>
      </c>
      <c r="K92" s="26">
        <v>60000</v>
      </c>
      <c r="L92" s="46">
        <v>102012</v>
      </c>
      <c r="M92" s="18">
        <v>2.2999999999999998</v>
      </c>
      <c r="O92" s="81">
        <f>+K92*75</f>
        <v>4500000</v>
      </c>
      <c r="P92" s="82" t="e">
        <f>+O92/O157</f>
        <v>#DIV/0!</v>
      </c>
    </row>
    <row r="93" spans="1:16" ht="24" customHeight="1" x14ac:dyDescent="0.2">
      <c r="A93" s="51"/>
      <c r="B93" s="56"/>
      <c r="C93" s="14" t="s">
        <v>61</v>
      </c>
      <c r="D93" s="14" t="s">
        <v>61</v>
      </c>
      <c r="E93" s="14" t="s">
        <v>61</v>
      </c>
      <c r="F93" s="14" t="s">
        <v>61</v>
      </c>
      <c r="G93" s="1" t="s">
        <v>62</v>
      </c>
      <c r="H93" s="15">
        <v>11710</v>
      </c>
      <c r="I93" s="1">
        <v>30000</v>
      </c>
      <c r="J93" s="1" t="s">
        <v>65</v>
      </c>
      <c r="K93" s="29">
        <f>SUM(K91:K92)*8%</f>
        <v>7059.0005333333338</v>
      </c>
      <c r="L93" s="46">
        <v>102012</v>
      </c>
      <c r="M93" s="18">
        <v>2.2999999999999998</v>
      </c>
    </row>
    <row r="94" spans="1:16" ht="15.75" customHeight="1" x14ac:dyDescent="0.2">
      <c r="A94" s="53" t="s">
        <v>110</v>
      </c>
      <c r="B94" s="53"/>
      <c r="C94" s="53"/>
      <c r="D94" s="53"/>
      <c r="E94" s="53"/>
      <c r="F94" s="53"/>
      <c r="G94" s="53"/>
      <c r="H94" s="53"/>
      <c r="I94" s="53"/>
      <c r="J94" s="53"/>
      <c r="K94" s="31">
        <f>SUM(K91:K93)</f>
        <v>95296.507200000007</v>
      </c>
      <c r="L94" s="32"/>
      <c r="M94" s="32"/>
    </row>
    <row r="95" spans="1:16" s="81" customFormat="1" ht="18.75" customHeight="1" x14ac:dyDescent="0.2">
      <c r="A95" s="51" t="s">
        <v>111</v>
      </c>
      <c r="B95" s="57" t="s">
        <v>112</v>
      </c>
      <c r="C95" s="14" t="s">
        <v>61</v>
      </c>
      <c r="D95" s="14" t="s">
        <v>61</v>
      </c>
      <c r="E95" s="14" t="s">
        <v>61</v>
      </c>
      <c r="F95" s="14" t="s">
        <v>61</v>
      </c>
      <c r="G95" s="1" t="s">
        <v>62</v>
      </c>
      <c r="H95" s="15">
        <v>11710</v>
      </c>
      <c r="I95" s="1">
        <v>30000</v>
      </c>
      <c r="J95" s="1" t="s">
        <v>63</v>
      </c>
      <c r="K95" s="23">
        <f>'[1]NTA Pivot 2019'!J10-7000</f>
        <v>96285.573333333334</v>
      </c>
      <c r="L95" s="46">
        <v>102012</v>
      </c>
      <c r="M95" s="18">
        <v>2.4</v>
      </c>
    </row>
    <row r="96" spans="1:16" ht="18.75" customHeight="1" x14ac:dyDescent="0.2">
      <c r="A96" s="51"/>
      <c r="B96" s="57"/>
      <c r="C96" s="14" t="s">
        <v>61</v>
      </c>
      <c r="D96" s="14" t="s">
        <v>61</v>
      </c>
      <c r="E96" s="14" t="s">
        <v>61</v>
      </c>
      <c r="F96" s="14" t="s">
        <v>61</v>
      </c>
      <c r="G96" s="1" t="s">
        <v>62</v>
      </c>
      <c r="H96" s="15">
        <v>11710</v>
      </c>
      <c r="I96" s="1">
        <v>30000</v>
      </c>
      <c r="J96" s="1" t="s">
        <v>64</v>
      </c>
      <c r="K96" s="28">
        <f>'[1]PP Pivot 2019'!H24</f>
        <v>2429904.7619047621</v>
      </c>
      <c r="L96" s="46">
        <v>102012</v>
      </c>
      <c r="M96" s="18">
        <v>2.4</v>
      </c>
    </row>
    <row r="97" spans="1:15" ht="18.75" customHeight="1" x14ac:dyDescent="0.2">
      <c r="A97" s="51"/>
      <c r="B97" s="57"/>
      <c r="C97" s="14" t="s">
        <v>61</v>
      </c>
      <c r="D97" s="14" t="s">
        <v>61</v>
      </c>
      <c r="E97" s="14" t="s">
        <v>61</v>
      </c>
      <c r="F97" s="14" t="s">
        <v>61</v>
      </c>
      <c r="G97" s="1" t="s">
        <v>62</v>
      </c>
      <c r="H97" s="15">
        <v>11710</v>
      </c>
      <c r="I97" s="1">
        <v>30000</v>
      </c>
      <c r="J97" s="1" t="s">
        <v>65</v>
      </c>
      <c r="K97" s="29">
        <f>SUM(K95:K96)*8%</f>
        <v>202095.22681904765</v>
      </c>
      <c r="L97" s="46">
        <v>102012</v>
      </c>
      <c r="M97" s="18">
        <v>2.4</v>
      </c>
    </row>
    <row r="98" spans="1:15" s="81" customFormat="1" ht="18.75" customHeight="1" x14ac:dyDescent="0.2">
      <c r="A98" s="51"/>
      <c r="B98" s="57"/>
      <c r="C98" s="14" t="s">
        <v>61</v>
      </c>
      <c r="D98" s="14" t="s">
        <v>61</v>
      </c>
      <c r="E98" s="14" t="s">
        <v>61</v>
      </c>
      <c r="F98" s="14" t="s">
        <v>61</v>
      </c>
      <c r="G98" s="1" t="s">
        <v>71</v>
      </c>
      <c r="H98" s="15">
        <v>11710</v>
      </c>
      <c r="I98" s="1">
        <v>30000</v>
      </c>
      <c r="J98" s="25" t="s">
        <v>73</v>
      </c>
      <c r="K98" s="26">
        <f>'[1]PP Pivot 2019'!L9</f>
        <v>12150</v>
      </c>
      <c r="L98" s="46">
        <v>102012</v>
      </c>
      <c r="M98" s="18">
        <v>2.4</v>
      </c>
      <c r="N98" s="83"/>
    </row>
    <row r="99" spans="1:15" ht="18.75" customHeight="1" x14ac:dyDescent="0.2">
      <c r="A99" s="51"/>
      <c r="B99" s="57"/>
      <c r="C99" s="14" t="s">
        <v>61</v>
      </c>
      <c r="D99" s="14" t="s">
        <v>61</v>
      </c>
      <c r="E99" s="14" t="s">
        <v>61</v>
      </c>
      <c r="F99" s="14" t="s">
        <v>61</v>
      </c>
      <c r="G99" s="2" t="s">
        <v>71</v>
      </c>
      <c r="H99" s="15">
        <v>11710</v>
      </c>
      <c r="I99" s="1">
        <v>30000</v>
      </c>
      <c r="J99" s="1" t="s">
        <v>65</v>
      </c>
      <c r="K99" s="29">
        <f>K98*8%</f>
        <v>972</v>
      </c>
      <c r="L99" s="46">
        <v>102012</v>
      </c>
      <c r="M99" s="18">
        <v>2.4</v>
      </c>
    </row>
    <row r="100" spans="1:15" ht="15.75" customHeight="1" x14ac:dyDescent="0.2">
      <c r="A100" s="53" t="s">
        <v>113</v>
      </c>
      <c r="B100" s="53"/>
      <c r="C100" s="53"/>
      <c r="D100" s="53"/>
      <c r="E100" s="53"/>
      <c r="F100" s="53"/>
      <c r="G100" s="53"/>
      <c r="H100" s="53"/>
      <c r="I100" s="53"/>
      <c r="J100" s="53"/>
      <c r="K100" s="31">
        <f>SUM(K95:K99)</f>
        <v>2741407.5620571431</v>
      </c>
      <c r="L100" s="32"/>
      <c r="M100" s="32"/>
    </row>
    <row r="101" spans="1:15" s="75" customFormat="1" ht="45.75" customHeight="1" x14ac:dyDescent="0.2">
      <c r="A101" s="51" t="s">
        <v>114</v>
      </c>
      <c r="B101" s="52" t="s">
        <v>115</v>
      </c>
      <c r="C101" s="14" t="s">
        <v>61</v>
      </c>
      <c r="D101" s="14" t="s">
        <v>61</v>
      </c>
      <c r="E101" s="14" t="s">
        <v>61</v>
      </c>
      <c r="F101" s="14" t="s">
        <v>61</v>
      </c>
      <c r="G101" s="1" t="s">
        <v>62</v>
      </c>
      <c r="H101" s="15">
        <v>11710</v>
      </c>
      <c r="I101" s="1">
        <v>30000</v>
      </c>
      <c r="J101" s="1" t="s">
        <v>63</v>
      </c>
      <c r="K101" s="26">
        <f>'[1]NTA Pivot 2019'!J11</f>
        <v>9562.0480000000007</v>
      </c>
      <c r="L101" s="46">
        <v>102012</v>
      </c>
      <c r="M101" s="18">
        <v>2.5</v>
      </c>
    </row>
    <row r="102" spans="1:15" ht="45.75" customHeight="1" x14ac:dyDescent="0.2">
      <c r="A102" s="51"/>
      <c r="B102" s="52"/>
      <c r="C102" s="14" t="s">
        <v>61</v>
      </c>
      <c r="D102" s="14" t="s">
        <v>61</v>
      </c>
      <c r="E102" s="14" t="s">
        <v>61</v>
      </c>
      <c r="F102" s="14" t="s">
        <v>61</v>
      </c>
      <c r="G102" s="1" t="s">
        <v>62</v>
      </c>
      <c r="H102" s="15">
        <v>11710</v>
      </c>
      <c r="I102" s="1">
        <v>30000</v>
      </c>
      <c r="J102" s="1" t="s">
        <v>64</v>
      </c>
      <c r="K102" s="27">
        <f>'[1]PP Pivot 2019'!H25</f>
        <v>50000</v>
      </c>
      <c r="L102" s="46">
        <v>102012</v>
      </c>
      <c r="M102" s="18">
        <v>2.5</v>
      </c>
    </row>
    <row r="103" spans="1:15" ht="45.75" customHeight="1" x14ac:dyDescent="0.2">
      <c r="A103" s="51"/>
      <c r="B103" s="52"/>
      <c r="C103" s="14" t="s">
        <v>61</v>
      </c>
      <c r="D103" s="14" t="s">
        <v>61</v>
      </c>
      <c r="E103" s="14" t="s">
        <v>61</v>
      </c>
      <c r="F103" s="14" t="s">
        <v>61</v>
      </c>
      <c r="G103" s="1" t="s">
        <v>62</v>
      </c>
      <c r="H103" s="15">
        <v>11710</v>
      </c>
      <c r="I103" s="1">
        <v>30000</v>
      </c>
      <c r="J103" s="1" t="s">
        <v>65</v>
      </c>
      <c r="K103" s="29">
        <f>SUM(K101:K102)*8%</f>
        <v>4764.9638400000003</v>
      </c>
      <c r="L103" s="46">
        <v>102012</v>
      </c>
      <c r="M103" s="18">
        <v>2.5</v>
      </c>
    </row>
    <row r="104" spans="1:15" ht="14.65" customHeight="1" x14ac:dyDescent="0.2">
      <c r="A104" s="53" t="s">
        <v>116</v>
      </c>
      <c r="B104" s="53"/>
      <c r="C104" s="53"/>
      <c r="D104" s="53"/>
      <c r="E104" s="53"/>
      <c r="F104" s="53"/>
      <c r="G104" s="53"/>
      <c r="H104" s="53"/>
      <c r="I104" s="53"/>
      <c r="J104" s="53"/>
      <c r="K104" s="31">
        <f>SUM(K101:K103)</f>
        <v>64327.011840000006</v>
      </c>
      <c r="L104" s="32"/>
      <c r="M104" s="32"/>
    </row>
    <row r="105" spans="1:15" ht="18" customHeight="1" x14ac:dyDescent="0.2">
      <c r="A105" s="54" t="s">
        <v>117</v>
      </c>
      <c r="B105" s="55" t="s">
        <v>118</v>
      </c>
      <c r="C105" s="14" t="s">
        <v>61</v>
      </c>
      <c r="D105" s="14" t="s">
        <v>61</v>
      </c>
      <c r="E105" s="14" t="s">
        <v>61</v>
      </c>
      <c r="F105" s="14" t="s">
        <v>61</v>
      </c>
      <c r="G105" s="1" t="s">
        <v>62</v>
      </c>
      <c r="H105" s="15">
        <v>11710</v>
      </c>
      <c r="I105" s="1">
        <v>30000</v>
      </c>
      <c r="J105" s="1" t="s">
        <v>63</v>
      </c>
      <c r="K105" s="26">
        <f>'[1]NTA Pivot 2019'!J12+'[1]PP Pivot 2019'!H27</f>
        <v>194268.35933333336</v>
      </c>
      <c r="L105" s="46">
        <v>102012</v>
      </c>
      <c r="M105" s="18">
        <v>2.6</v>
      </c>
    </row>
    <row r="106" spans="1:15" ht="18" customHeight="1" x14ac:dyDescent="0.2">
      <c r="A106" s="54"/>
      <c r="B106" s="55"/>
      <c r="C106" s="14" t="s">
        <v>61</v>
      </c>
      <c r="D106" s="14" t="s">
        <v>61</v>
      </c>
      <c r="E106" s="14" t="s">
        <v>61</v>
      </c>
      <c r="F106" s="14" t="s">
        <v>61</v>
      </c>
      <c r="G106" s="1" t="s">
        <v>62</v>
      </c>
      <c r="H106" s="15">
        <v>11710</v>
      </c>
      <c r="I106" s="1">
        <v>30000</v>
      </c>
      <c r="J106" s="1" t="s">
        <v>81</v>
      </c>
      <c r="K106" s="26">
        <v>20000</v>
      </c>
      <c r="L106" s="46">
        <v>102012</v>
      </c>
      <c r="M106" s="18">
        <v>2.6</v>
      </c>
    </row>
    <row r="107" spans="1:15" ht="18" customHeight="1" x14ac:dyDescent="0.2">
      <c r="A107" s="54"/>
      <c r="B107" s="55"/>
      <c r="C107" s="14" t="s">
        <v>61</v>
      </c>
      <c r="D107" s="14" t="s">
        <v>61</v>
      </c>
      <c r="E107" s="14" t="s">
        <v>61</v>
      </c>
      <c r="F107" s="14" t="s">
        <v>61</v>
      </c>
      <c r="G107" s="1" t="s">
        <v>62</v>
      </c>
      <c r="H107" s="1">
        <v>11710</v>
      </c>
      <c r="I107" s="1">
        <v>30000</v>
      </c>
      <c r="J107" s="24" t="s">
        <v>85</v>
      </c>
      <c r="K107" s="26">
        <f>'[1]PP Pivot 2019'!H28</f>
        <v>7425</v>
      </c>
      <c r="L107" s="46">
        <v>102012</v>
      </c>
      <c r="M107" s="18">
        <v>2.6</v>
      </c>
    </row>
    <row r="108" spans="1:15" ht="18" customHeight="1" x14ac:dyDescent="0.2">
      <c r="A108" s="54"/>
      <c r="B108" s="55"/>
      <c r="C108" s="14" t="s">
        <v>61</v>
      </c>
      <c r="D108" s="14" t="s">
        <v>61</v>
      </c>
      <c r="E108" s="14" t="s">
        <v>61</v>
      </c>
      <c r="F108" s="14" t="s">
        <v>61</v>
      </c>
      <c r="G108" s="1" t="s">
        <v>62</v>
      </c>
      <c r="H108" s="1">
        <v>11710</v>
      </c>
      <c r="I108" s="1">
        <v>30000</v>
      </c>
      <c r="J108" s="1" t="s">
        <v>77</v>
      </c>
      <c r="K108" s="26">
        <v>5000</v>
      </c>
      <c r="L108" s="46">
        <v>102012</v>
      </c>
      <c r="M108" s="18">
        <v>2.6</v>
      </c>
    </row>
    <row r="109" spans="1:15" ht="18" customHeight="1" x14ac:dyDescent="0.2">
      <c r="A109" s="54"/>
      <c r="B109" s="55"/>
      <c r="C109" s="14" t="s">
        <v>61</v>
      </c>
      <c r="D109" s="14" t="s">
        <v>61</v>
      </c>
      <c r="E109" s="14" t="s">
        <v>61</v>
      </c>
      <c r="F109" s="14" t="s">
        <v>61</v>
      </c>
      <c r="G109" s="1" t="s">
        <v>62</v>
      </c>
      <c r="H109" s="15">
        <v>11710</v>
      </c>
      <c r="I109" s="1">
        <v>30000</v>
      </c>
      <c r="J109" s="24" t="s">
        <v>70</v>
      </c>
      <c r="K109" s="26">
        <f>'[1]PP Pivot 2019'!H29</f>
        <v>3600</v>
      </c>
      <c r="L109" s="46">
        <v>102012</v>
      </c>
      <c r="M109" s="18">
        <v>2.6</v>
      </c>
      <c r="O109" s="74"/>
    </row>
    <row r="110" spans="1:15" ht="18" customHeight="1" x14ac:dyDescent="0.2">
      <c r="A110" s="54"/>
      <c r="B110" s="55"/>
      <c r="C110" s="14" t="s">
        <v>61</v>
      </c>
      <c r="D110" s="14" t="s">
        <v>61</v>
      </c>
      <c r="E110" s="14" t="s">
        <v>61</v>
      </c>
      <c r="F110" s="14" t="s">
        <v>61</v>
      </c>
      <c r="G110" s="1" t="s">
        <v>62</v>
      </c>
      <c r="H110" s="15">
        <v>11710</v>
      </c>
      <c r="I110" s="1">
        <v>30000</v>
      </c>
      <c r="J110" s="24" t="s">
        <v>87</v>
      </c>
      <c r="K110" s="26">
        <f>'[1]PP Pivot 2019'!H30</f>
        <v>10800</v>
      </c>
      <c r="L110" s="46">
        <v>102012</v>
      </c>
      <c r="M110" s="18">
        <v>2.6</v>
      </c>
    </row>
    <row r="111" spans="1:15" ht="18" customHeight="1" x14ac:dyDescent="0.2">
      <c r="A111" s="54"/>
      <c r="B111" s="55"/>
      <c r="C111" s="14" t="s">
        <v>61</v>
      </c>
      <c r="D111" s="14" t="s">
        <v>61</v>
      </c>
      <c r="E111" s="14" t="s">
        <v>61</v>
      </c>
      <c r="F111" s="14" t="s">
        <v>61</v>
      </c>
      <c r="G111" s="1" t="s">
        <v>62</v>
      </c>
      <c r="H111" s="15">
        <v>11710</v>
      </c>
      <c r="I111" s="1">
        <v>30000</v>
      </c>
      <c r="J111" s="24" t="s">
        <v>92</v>
      </c>
      <c r="K111" s="26">
        <v>5000</v>
      </c>
      <c r="L111" s="46">
        <v>102012</v>
      </c>
      <c r="M111" s="18">
        <v>2.6</v>
      </c>
    </row>
    <row r="112" spans="1:15" ht="18" customHeight="1" x14ac:dyDescent="0.2">
      <c r="A112" s="54"/>
      <c r="B112" s="55"/>
      <c r="C112" s="14" t="s">
        <v>61</v>
      </c>
      <c r="D112" s="14" t="s">
        <v>61</v>
      </c>
      <c r="E112" s="14" t="s">
        <v>61</v>
      </c>
      <c r="F112" s="14" t="s">
        <v>61</v>
      </c>
      <c r="G112" s="1" t="s">
        <v>62</v>
      </c>
      <c r="H112" s="15">
        <v>11710</v>
      </c>
      <c r="I112" s="1">
        <v>30000</v>
      </c>
      <c r="J112" s="24" t="s">
        <v>88</v>
      </c>
      <c r="K112" s="26">
        <f>'[1]PP Pivot 2019'!H31</f>
        <v>3600</v>
      </c>
      <c r="L112" s="46">
        <v>102012</v>
      </c>
      <c r="M112" s="18">
        <v>2.6</v>
      </c>
    </row>
    <row r="113" spans="1:16" ht="18" customHeight="1" x14ac:dyDescent="0.2">
      <c r="A113" s="54"/>
      <c r="B113" s="55"/>
      <c r="C113" s="14" t="s">
        <v>61</v>
      </c>
      <c r="D113" s="14" t="s">
        <v>61</v>
      </c>
      <c r="E113" s="14" t="s">
        <v>61</v>
      </c>
      <c r="F113" s="14" t="s">
        <v>61</v>
      </c>
      <c r="G113" s="1" t="s">
        <v>62</v>
      </c>
      <c r="H113" s="15">
        <v>11710</v>
      </c>
      <c r="I113" s="1">
        <v>30000</v>
      </c>
      <c r="J113" s="24" t="s">
        <v>89</v>
      </c>
      <c r="K113" s="26">
        <f>'[1]PP Pivot 2019'!H32</f>
        <v>29350</v>
      </c>
      <c r="L113" s="46">
        <v>102012</v>
      </c>
      <c r="M113" s="18">
        <v>2.6</v>
      </c>
    </row>
    <row r="114" spans="1:16" ht="18" customHeight="1" x14ac:dyDescent="0.2">
      <c r="A114" s="54"/>
      <c r="B114" s="55"/>
      <c r="C114" s="14" t="s">
        <v>61</v>
      </c>
      <c r="D114" s="14" t="s">
        <v>61</v>
      </c>
      <c r="E114" s="14" t="s">
        <v>61</v>
      </c>
      <c r="F114" s="14" t="s">
        <v>61</v>
      </c>
      <c r="G114" s="1" t="s">
        <v>62</v>
      </c>
      <c r="H114" s="15">
        <v>11710</v>
      </c>
      <c r="I114" s="1">
        <v>30000</v>
      </c>
      <c r="J114" s="24" t="s">
        <v>90</v>
      </c>
      <c r="K114" s="26">
        <f>'[1]PP Pivot 2019'!H33</f>
        <v>6000</v>
      </c>
      <c r="L114" s="46">
        <v>102012</v>
      </c>
      <c r="M114" s="18">
        <v>2.6</v>
      </c>
    </row>
    <row r="115" spans="1:16" ht="18" customHeight="1" x14ac:dyDescent="0.2">
      <c r="A115" s="54"/>
      <c r="B115" s="55"/>
      <c r="C115" s="14" t="s">
        <v>61</v>
      </c>
      <c r="D115" s="14" t="s">
        <v>61</v>
      </c>
      <c r="E115" s="14" t="s">
        <v>61</v>
      </c>
      <c r="F115" s="14" t="s">
        <v>61</v>
      </c>
      <c r="G115" s="1" t="s">
        <v>62</v>
      </c>
      <c r="H115" s="15">
        <v>11710</v>
      </c>
      <c r="I115" s="1">
        <v>30000</v>
      </c>
      <c r="J115" s="24" t="s">
        <v>91</v>
      </c>
      <c r="K115" s="26">
        <f>'[1]PP Pivot 2019'!H34</f>
        <v>9600</v>
      </c>
      <c r="L115" s="46">
        <v>102012</v>
      </c>
      <c r="M115" s="18">
        <v>2.6</v>
      </c>
      <c r="N115" s="74"/>
      <c r="O115" s="74"/>
    </row>
    <row r="116" spans="1:16" ht="18" customHeight="1" x14ac:dyDescent="0.2">
      <c r="A116" s="54"/>
      <c r="B116" s="55"/>
      <c r="C116" s="14" t="s">
        <v>61</v>
      </c>
      <c r="D116" s="14" t="s">
        <v>61</v>
      </c>
      <c r="E116" s="14" t="s">
        <v>61</v>
      </c>
      <c r="F116" s="14" t="s">
        <v>61</v>
      </c>
      <c r="G116" s="1" t="s">
        <v>62</v>
      </c>
      <c r="H116" s="15">
        <v>11710</v>
      </c>
      <c r="I116" s="1">
        <v>30000</v>
      </c>
      <c r="J116" s="1" t="s">
        <v>65</v>
      </c>
      <c r="K116" s="29">
        <f>SUM(K105:K115)*8%</f>
        <v>23571.468746666666</v>
      </c>
      <c r="L116" s="46">
        <v>102012</v>
      </c>
      <c r="M116" s="18">
        <v>2.6</v>
      </c>
    </row>
    <row r="117" spans="1:16" ht="18" customHeight="1" x14ac:dyDescent="0.2">
      <c r="A117" s="54"/>
      <c r="B117" s="55"/>
      <c r="C117" s="14" t="s">
        <v>61</v>
      </c>
      <c r="D117" s="14" t="s">
        <v>61</v>
      </c>
      <c r="E117" s="14" t="s">
        <v>61</v>
      </c>
      <c r="F117" s="14" t="s">
        <v>61</v>
      </c>
      <c r="G117" s="1" t="s">
        <v>71</v>
      </c>
      <c r="H117" s="15">
        <v>11710</v>
      </c>
      <c r="I117" s="1">
        <v>30000</v>
      </c>
      <c r="J117" s="1" t="s">
        <v>93</v>
      </c>
      <c r="K117" s="33">
        <f>'[1]UNDP HR Pivot 2019'!G2</f>
        <v>30945</v>
      </c>
      <c r="L117" s="46">
        <v>102012</v>
      </c>
      <c r="M117" s="18">
        <v>2.6</v>
      </c>
    </row>
    <row r="118" spans="1:16" s="75" customFormat="1" ht="12" customHeight="1" x14ac:dyDescent="0.2">
      <c r="A118" s="54"/>
      <c r="B118" s="55"/>
      <c r="C118" s="34" t="s">
        <v>61</v>
      </c>
      <c r="D118" s="34" t="s">
        <v>61</v>
      </c>
      <c r="E118" s="34" t="s">
        <v>61</v>
      </c>
      <c r="F118" s="34" t="s">
        <v>61</v>
      </c>
      <c r="G118" s="1" t="s">
        <v>71</v>
      </c>
      <c r="H118" s="15">
        <v>11710</v>
      </c>
      <c r="I118" s="1">
        <v>30000</v>
      </c>
      <c r="J118" s="1" t="s">
        <v>94</v>
      </c>
      <c r="K118" s="35">
        <f>'[1]DPC &amp; ISS 2019'!G41</f>
        <v>66784.425000000003</v>
      </c>
      <c r="L118" s="46">
        <v>102012</v>
      </c>
      <c r="M118" s="18">
        <v>2.6</v>
      </c>
      <c r="N118" s="78"/>
      <c r="O118" s="79"/>
      <c r="P118" s="79"/>
    </row>
    <row r="119" spans="1:16" s="75" customFormat="1" ht="12" customHeight="1" x14ac:dyDescent="0.2">
      <c r="A119" s="54"/>
      <c r="B119" s="55"/>
      <c r="C119" s="34" t="s">
        <v>61</v>
      </c>
      <c r="D119" s="34" t="s">
        <v>61</v>
      </c>
      <c r="E119" s="34" t="s">
        <v>61</v>
      </c>
      <c r="F119" s="34" t="s">
        <v>61</v>
      </c>
      <c r="G119" s="1" t="s">
        <v>71</v>
      </c>
      <c r="H119" s="15">
        <v>11710</v>
      </c>
      <c r="I119" s="1">
        <v>30000</v>
      </c>
      <c r="J119" s="1" t="s">
        <v>69</v>
      </c>
      <c r="K119" s="47">
        <v>10000</v>
      </c>
      <c r="L119" s="46">
        <v>102012</v>
      </c>
      <c r="M119" s="18">
        <v>2.6</v>
      </c>
      <c r="N119" s="84"/>
      <c r="O119" s="85"/>
      <c r="P119" s="85"/>
    </row>
    <row r="120" spans="1:16" ht="18" customHeight="1" x14ac:dyDescent="0.2">
      <c r="A120" s="54"/>
      <c r="B120" s="55"/>
      <c r="C120" s="14" t="s">
        <v>61</v>
      </c>
      <c r="D120" s="14" t="s">
        <v>61</v>
      </c>
      <c r="E120" s="14" t="s">
        <v>61</v>
      </c>
      <c r="F120" s="14" t="s">
        <v>61</v>
      </c>
      <c r="G120" s="1" t="s">
        <v>71</v>
      </c>
      <c r="H120" s="15">
        <v>11710</v>
      </c>
      <c r="I120" s="1">
        <v>30000</v>
      </c>
      <c r="J120" s="24" t="s">
        <v>73</v>
      </c>
      <c r="K120" s="26">
        <f>'[1]PP Pivot 2019'!L10</f>
        <v>41500</v>
      </c>
      <c r="L120" s="46">
        <v>102012</v>
      </c>
      <c r="M120" s="18">
        <v>2.6</v>
      </c>
    </row>
    <row r="121" spans="1:16" ht="18" customHeight="1" x14ac:dyDescent="0.2">
      <c r="A121" s="54"/>
      <c r="B121" s="55"/>
      <c r="C121" s="14" t="s">
        <v>61</v>
      </c>
      <c r="D121" s="14" t="s">
        <v>61</v>
      </c>
      <c r="E121" s="14" t="s">
        <v>61</v>
      </c>
      <c r="F121" s="14" t="s">
        <v>61</v>
      </c>
      <c r="G121" s="1" t="s">
        <v>71</v>
      </c>
      <c r="H121" s="15">
        <v>11710</v>
      </c>
      <c r="I121" s="1">
        <v>30000</v>
      </c>
      <c r="J121" s="1" t="s">
        <v>63</v>
      </c>
      <c r="K121" s="26">
        <f>'[1]PP Pivot 2019'!L11</f>
        <v>0</v>
      </c>
      <c r="L121" s="46">
        <v>102012</v>
      </c>
      <c r="M121" s="18">
        <v>2.6</v>
      </c>
    </row>
    <row r="122" spans="1:16" ht="18" customHeight="1" x14ac:dyDescent="0.2">
      <c r="A122" s="54"/>
      <c r="B122" s="55"/>
      <c r="C122" s="14" t="s">
        <v>61</v>
      </c>
      <c r="D122" s="14" t="s">
        <v>61</v>
      </c>
      <c r="E122" s="14" t="s">
        <v>61</v>
      </c>
      <c r="F122" s="14" t="s">
        <v>61</v>
      </c>
      <c r="G122" s="1" t="s">
        <v>71</v>
      </c>
      <c r="H122" s="15">
        <v>11710</v>
      </c>
      <c r="I122" s="1">
        <v>30000</v>
      </c>
      <c r="J122" s="36" t="s">
        <v>95</v>
      </c>
      <c r="K122" s="26">
        <f>'[1]UNDP HR Pivot 2019'!G4</f>
        <v>18476.492450000002</v>
      </c>
      <c r="L122" s="46">
        <v>102012</v>
      </c>
      <c r="M122" s="18">
        <v>2.6</v>
      </c>
    </row>
    <row r="123" spans="1:16" ht="18" customHeight="1" x14ac:dyDescent="0.2">
      <c r="A123" s="54"/>
      <c r="B123" s="55"/>
      <c r="C123" s="14" t="s">
        <v>61</v>
      </c>
      <c r="D123" s="14" t="s">
        <v>61</v>
      </c>
      <c r="E123" s="14" t="s">
        <v>61</v>
      </c>
      <c r="F123" s="14" t="s">
        <v>61</v>
      </c>
      <c r="G123" s="15" t="s">
        <v>71</v>
      </c>
      <c r="H123" s="1">
        <v>11710</v>
      </c>
      <c r="I123" s="1">
        <v>30000</v>
      </c>
      <c r="J123" s="1" t="s">
        <v>81</v>
      </c>
      <c r="K123" s="26">
        <v>20000</v>
      </c>
      <c r="L123" s="46">
        <v>102012</v>
      </c>
      <c r="M123" s="18">
        <v>2.6</v>
      </c>
    </row>
    <row r="124" spans="1:16" ht="18" customHeight="1" x14ac:dyDescent="0.2">
      <c r="A124" s="54"/>
      <c r="B124" s="55"/>
      <c r="C124" s="14" t="s">
        <v>61</v>
      </c>
      <c r="D124" s="14" t="s">
        <v>61</v>
      </c>
      <c r="E124" s="14" t="s">
        <v>61</v>
      </c>
      <c r="F124" s="14" t="s">
        <v>61</v>
      </c>
      <c r="G124" s="15" t="s">
        <v>71</v>
      </c>
      <c r="H124" s="15">
        <v>11710</v>
      </c>
      <c r="I124" s="1">
        <v>30000</v>
      </c>
      <c r="J124" s="24" t="s">
        <v>72</v>
      </c>
      <c r="K124" s="26">
        <f>'[1]PP Pivot 2019'!H35</f>
        <v>19500</v>
      </c>
      <c r="L124" s="46">
        <v>102012</v>
      </c>
      <c r="M124" s="18">
        <v>2.6</v>
      </c>
      <c r="N124" s="74"/>
      <c r="O124" s="74"/>
    </row>
    <row r="125" spans="1:16" ht="18" customHeight="1" x14ac:dyDescent="0.2">
      <c r="A125" s="54"/>
      <c r="B125" s="55"/>
      <c r="C125" s="14" t="s">
        <v>61</v>
      </c>
      <c r="D125" s="14" t="s">
        <v>61</v>
      </c>
      <c r="E125" s="14" t="s">
        <v>61</v>
      </c>
      <c r="F125" s="14" t="s">
        <v>61</v>
      </c>
      <c r="G125" s="1" t="s">
        <v>71</v>
      </c>
      <c r="H125" s="15">
        <v>11710</v>
      </c>
      <c r="I125" s="1">
        <v>30000</v>
      </c>
      <c r="J125" s="1" t="s">
        <v>77</v>
      </c>
      <c r="K125" s="45">
        <f>'[1]DPC &amp; ISS 2019'!G33</f>
        <v>27424.500320750358</v>
      </c>
      <c r="L125" s="46">
        <v>102012</v>
      </c>
      <c r="M125" s="18">
        <v>2.6</v>
      </c>
    </row>
    <row r="126" spans="1:16" ht="18" customHeight="1" x14ac:dyDescent="0.2">
      <c r="A126" s="54"/>
      <c r="B126" s="55"/>
      <c r="C126" s="14" t="s">
        <v>61</v>
      </c>
      <c r="D126" s="14" t="s">
        <v>61</v>
      </c>
      <c r="E126" s="14" t="s">
        <v>61</v>
      </c>
      <c r="F126" s="14" t="s">
        <v>61</v>
      </c>
      <c r="G126" s="2" t="s">
        <v>71</v>
      </c>
      <c r="H126" s="15">
        <v>11710</v>
      </c>
      <c r="I126" s="1">
        <v>30000</v>
      </c>
      <c r="J126" s="1" t="s">
        <v>65</v>
      </c>
      <c r="K126" s="48">
        <f>SUM(K117:K125)*8%</f>
        <v>18770.433421660025</v>
      </c>
      <c r="L126" s="46">
        <v>102012</v>
      </c>
      <c r="M126" s="18">
        <v>2.6</v>
      </c>
    </row>
    <row r="127" spans="1:16" ht="15" customHeight="1" x14ac:dyDescent="0.2">
      <c r="A127" s="53" t="s">
        <v>119</v>
      </c>
      <c r="B127" s="53"/>
      <c r="C127" s="53"/>
      <c r="D127" s="53"/>
      <c r="E127" s="53"/>
      <c r="F127" s="53"/>
      <c r="G127" s="53"/>
      <c r="H127" s="53"/>
      <c r="I127" s="53"/>
      <c r="J127" s="53"/>
      <c r="K127" s="31">
        <f>SUM(K105:K126)</f>
        <v>571615.67927241034</v>
      </c>
      <c r="L127" s="32"/>
      <c r="M127" s="32"/>
    </row>
    <row r="128" spans="1:16" ht="12.95" customHeight="1" x14ac:dyDescent="0.2">
      <c r="A128" s="50" t="s">
        <v>120</v>
      </c>
      <c r="B128" s="50"/>
      <c r="C128" s="50"/>
      <c r="D128" s="50"/>
      <c r="E128" s="50"/>
      <c r="F128" s="50"/>
      <c r="G128" s="50"/>
      <c r="H128" s="50"/>
      <c r="I128" s="50"/>
      <c r="J128" s="50"/>
      <c r="K128" s="38">
        <f>SUM(K86,K90,K94,K100,K104,K127)</f>
        <v>3581224.5373295532</v>
      </c>
      <c r="L128" s="49"/>
      <c r="M128" s="49"/>
      <c r="O128" s="86">
        <v>3558829.01</v>
      </c>
      <c r="P128" s="87">
        <f>K128-O128</f>
        <v>22395.527329553384</v>
      </c>
    </row>
    <row r="129" spans="1:14" s="81" customFormat="1" ht="12.95" customHeight="1" x14ac:dyDescent="0.2">
      <c r="A129" s="88"/>
      <c r="B129" s="88"/>
      <c r="C129" s="88"/>
      <c r="D129" s="88"/>
      <c r="E129" s="88"/>
      <c r="F129" s="88"/>
      <c r="G129" s="88"/>
      <c r="H129" s="88"/>
      <c r="I129" s="88"/>
      <c r="J129" s="88"/>
      <c r="K129" s="89"/>
      <c r="L129" s="89"/>
      <c r="M129" s="89"/>
      <c r="N129" s="90"/>
    </row>
    <row r="130" spans="1:14" s="80" customFormat="1" ht="27.2" customHeight="1" x14ac:dyDescent="0.2">
      <c r="A130" s="62" t="s">
        <v>121</v>
      </c>
      <c r="B130" s="62"/>
      <c r="C130" s="62"/>
      <c r="D130" s="62"/>
      <c r="E130" s="62"/>
      <c r="F130" s="62"/>
      <c r="G130" s="62"/>
      <c r="H130" s="62"/>
      <c r="I130" s="62"/>
      <c r="J130" s="62"/>
      <c r="K130" s="62"/>
      <c r="L130" s="91"/>
      <c r="M130" s="91"/>
      <c r="N130" s="75"/>
    </row>
    <row r="131" spans="1:14" ht="63.75" customHeight="1" x14ac:dyDescent="0.2">
      <c r="A131" s="7" t="s">
        <v>38</v>
      </c>
      <c r="B131" s="54" t="s">
        <v>122</v>
      </c>
      <c r="C131" s="54"/>
      <c r="D131" s="54"/>
      <c r="E131" s="54"/>
      <c r="F131" s="54"/>
      <c r="G131" s="54"/>
      <c r="H131" s="54"/>
      <c r="I131" s="54"/>
      <c r="J131" s="54"/>
      <c r="K131" s="54"/>
      <c r="L131" s="92"/>
      <c r="M131" s="92"/>
    </row>
    <row r="132" spans="1:14" ht="107.25" customHeight="1" x14ac:dyDescent="0.2">
      <c r="A132" s="55" t="s">
        <v>123</v>
      </c>
      <c r="B132" s="55"/>
      <c r="C132" s="55" t="s">
        <v>124</v>
      </c>
      <c r="D132" s="55"/>
      <c r="E132" s="55"/>
      <c r="F132" s="55"/>
      <c r="G132" s="55"/>
      <c r="H132" s="55"/>
      <c r="I132" s="55"/>
      <c r="J132" s="55" t="s">
        <v>125</v>
      </c>
      <c r="K132" s="55"/>
      <c r="L132" s="93"/>
      <c r="M132" s="93"/>
    </row>
    <row r="133" spans="1:14" ht="12.95" customHeight="1" x14ac:dyDescent="0.2">
      <c r="A133" s="60" t="s">
        <v>43</v>
      </c>
      <c r="B133" s="8" t="s">
        <v>44</v>
      </c>
      <c r="C133" s="60" t="s">
        <v>45</v>
      </c>
      <c r="D133" s="60"/>
      <c r="E133" s="60"/>
      <c r="F133" s="60"/>
      <c r="G133" s="60" t="s">
        <v>46</v>
      </c>
      <c r="H133" s="60" t="s">
        <v>47</v>
      </c>
      <c r="I133" s="60"/>
      <c r="J133" s="60"/>
      <c r="K133" s="20"/>
      <c r="L133" s="43"/>
      <c r="M133" s="43"/>
    </row>
    <row r="134" spans="1:14" ht="26.25" customHeight="1" x14ac:dyDescent="0.2">
      <c r="A134" s="60"/>
      <c r="B134" s="11" t="s">
        <v>48</v>
      </c>
      <c r="C134" s="8" t="s">
        <v>49</v>
      </c>
      <c r="D134" s="8" t="s">
        <v>50</v>
      </c>
      <c r="E134" s="8" t="s">
        <v>51</v>
      </c>
      <c r="F134" s="8" t="s">
        <v>52</v>
      </c>
      <c r="G134" s="60"/>
      <c r="H134" s="8" t="s">
        <v>53</v>
      </c>
      <c r="I134" s="8" t="s">
        <v>54</v>
      </c>
      <c r="J134" s="12" t="s">
        <v>55</v>
      </c>
      <c r="K134" s="13" t="s">
        <v>56</v>
      </c>
      <c r="L134" s="9"/>
      <c r="M134" s="44"/>
    </row>
    <row r="135" spans="1:14" ht="12.95" customHeight="1" x14ac:dyDescent="0.2">
      <c r="A135" s="94" t="s">
        <v>126</v>
      </c>
      <c r="B135" s="95" t="s">
        <v>127</v>
      </c>
      <c r="C135" s="96" t="s">
        <v>128</v>
      </c>
      <c r="D135" s="96" t="s">
        <v>128</v>
      </c>
      <c r="E135" s="96" t="s">
        <v>129</v>
      </c>
      <c r="F135" s="96" t="s">
        <v>129</v>
      </c>
      <c r="G135" s="96" t="s">
        <v>130</v>
      </c>
      <c r="H135" s="96">
        <v>11710</v>
      </c>
      <c r="I135" s="96">
        <v>3000</v>
      </c>
      <c r="J135" s="97" t="s">
        <v>73</v>
      </c>
      <c r="K135" s="98">
        <v>35301.539498174636</v>
      </c>
      <c r="L135" s="99"/>
      <c r="M135" s="100">
        <v>3.1</v>
      </c>
      <c r="N135" s="87"/>
    </row>
    <row r="136" spans="1:14" ht="12.95" customHeight="1" x14ac:dyDescent="0.2">
      <c r="A136" s="101"/>
      <c r="B136" s="102"/>
      <c r="C136" s="96" t="s">
        <v>128</v>
      </c>
      <c r="D136" s="96" t="s">
        <v>128</v>
      </c>
      <c r="E136" s="96" t="s">
        <v>129</v>
      </c>
      <c r="F136" s="96" t="s">
        <v>129</v>
      </c>
      <c r="G136" s="96" t="s">
        <v>130</v>
      </c>
      <c r="H136" s="96">
        <v>11710</v>
      </c>
      <c r="I136" s="96">
        <v>3000</v>
      </c>
      <c r="J136" s="97" t="s">
        <v>131</v>
      </c>
      <c r="K136" s="98">
        <v>27244.478461538467</v>
      </c>
      <c r="L136" s="99"/>
      <c r="M136" s="100">
        <v>3.1</v>
      </c>
      <c r="N136" s="87"/>
    </row>
    <row r="137" spans="1:14" ht="12.95" customHeight="1" x14ac:dyDescent="0.2">
      <c r="A137" s="101"/>
      <c r="B137" s="102"/>
      <c r="C137" s="96" t="s">
        <v>128</v>
      </c>
      <c r="D137" s="96" t="s">
        <v>128</v>
      </c>
      <c r="E137" s="96" t="s">
        <v>129</v>
      </c>
      <c r="F137" s="96" t="s">
        <v>129</v>
      </c>
      <c r="G137" s="96" t="s">
        <v>130</v>
      </c>
      <c r="H137" s="96">
        <v>11710</v>
      </c>
      <c r="I137" s="96">
        <v>3000</v>
      </c>
      <c r="J137" s="97" t="s">
        <v>81</v>
      </c>
      <c r="K137" s="98">
        <v>9950</v>
      </c>
      <c r="L137" s="99"/>
      <c r="M137" s="100">
        <v>3.1</v>
      </c>
      <c r="N137" s="87"/>
    </row>
    <row r="138" spans="1:14" ht="12.95" customHeight="1" x14ac:dyDescent="0.2">
      <c r="A138" s="103"/>
      <c r="B138" s="104"/>
      <c r="C138" s="96" t="s">
        <v>128</v>
      </c>
      <c r="D138" s="96" t="s">
        <v>128</v>
      </c>
      <c r="E138" s="96" t="s">
        <v>129</v>
      </c>
      <c r="F138" s="96" t="s">
        <v>129</v>
      </c>
      <c r="G138" s="96" t="s">
        <v>71</v>
      </c>
      <c r="H138" s="96">
        <v>11710</v>
      </c>
      <c r="I138" s="96">
        <v>3000</v>
      </c>
      <c r="J138" s="1" t="s">
        <v>65</v>
      </c>
      <c r="K138" s="48">
        <f>SUM(K135:K137)*8%</f>
        <v>5799.6814367770485</v>
      </c>
      <c r="L138" s="99"/>
      <c r="M138" s="100">
        <v>3.1</v>
      </c>
      <c r="N138" s="87"/>
    </row>
    <row r="139" spans="1:14" ht="15" customHeight="1" x14ac:dyDescent="0.2">
      <c r="A139" s="105"/>
      <c r="B139" s="106"/>
      <c r="C139" s="106"/>
      <c r="D139" s="106"/>
      <c r="E139" s="106"/>
      <c r="F139" s="106"/>
      <c r="G139" s="106"/>
      <c r="H139" s="106"/>
      <c r="I139" s="107"/>
      <c r="J139" s="108" t="s">
        <v>132</v>
      </c>
      <c r="K139" s="109">
        <f>SUM(K135:K138)</f>
        <v>78295.699396490149</v>
      </c>
      <c r="L139" s="32"/>
      <c r="M139" s="110"/>
    </row>
    <row r="140" spans="1:14" x14ac:dyDescent="0.2">
      <c r="A140" s="111" t="s">
        <v>133</v>
      </c>
      <c r="B140" s="112" t="s">
        <v>134</v>
      </c>
      <c r="C140" s="96" t="s">
        <v>128</v>
      </c>
      <c r="D140" s="96" t="s">
        <v>128</v>
      </c>
      <c r="E140" s="96" t="s">
        <v>129</v>
      </c>
      <c r="F140" s="96" t="s">
        <v>129</v>
      </c>
      <c r="G140" s="96" t="s">
        <v>130</v>
      </c>
      <c r="H140" s="96">
        <v>11710</v>
      </c>
      <c r="I140" s="96">
        <v>3000</v>
      </c>
      <c r="J140" s="97" t="s">
        <v>73</v>
      </c>
      <c r="K140" s="98">
        <v>35301.539498174636</v>
      </c>
      <c r="L140" s="99"/>
      <c r="M140" s="100">
        <v>3.2</v>
      </c>
      <c r="N140" s="87"/>
    </row>
    <row r="141" spans="1:14" x14ac:dyDescent="0.2">
      <c r="A141" s="113"/>
      <c r="B141" s="114"/>
      <c r="C141" s="96" t="s">
        <v>128</v>
      </c>
      <c r="D141" s="96" t="s">
        <v>128</v>
      </c>
      <c r="E141" s="96" t="s">
        <v>129</v>
      </c>
      <c r="F141" s="96" t="s">
        <v>129</v>
      </c>
      <c r="G141" s="96" t="s">
        <v>130</v>
      </c>
      <c r="H141" s="96">
        <v>11710</v>
      </c>
      <c r="I141" s="96">
        <v>3000</v>
      </c>
      <c r="J141" s="97" t="s">
        <v>131</v>
      </c>
      <c r="K141" s="98">
        <v>40231.168523858563</v>
      </c>
      <c r="L141" s="99"/>
      <c r="M141" s="100">
        <v>3.2</v>
      </c>
      <c r="N141" s="87"/>
    </row>
    <row r="142" spans="1:14" x14ac:dyDescent="0.2">
      <c r="A142" s="113"/>
      <c r="B142" s="114"/>
      <c r="C142" s="96" t="s">
        <v>128</v>
      </c>
      <c r="D142" s="96" t="s">
        <v>128</v>
      </c>
      <c r="E142" s="96" t="s">
        <v>129</v>
      </c>
      <c r="F142" s="96" t="s">
        <v>129</v>
      </c>
      <c r="G142" s="96" t="s">
        <v>130</v>
      </c>
      <c r="H142" s="96">
        <v>11710</v>
      </c>
      <c r="I142" s="96">
        <v>3000</v>
      </c>
      <c r="J142" s="97" t="s">
        <v>81</v>
      </c>
      <c r="K142" s="98">
        <v>9950</v>
      </c>
      <c r="L142" s="99"/>
      <c r="M142" s="100">
        <v>3.2</v>
      </c>
      <c r="N142" s="87"/>
    </row>
    <row r="143" spans="1:14" x14ac:dyDescent="0.2">
      <c r="A143" s="113"/>
      <c r="B143" s="114"/>
      <c r="C143" s="96" t="s">
        <v>128</v>
      </c>
      <c r="D143" s="96" t="s">
        <v>128</v>
      </c>
      <c r="E143" s="96" t="s">
        <v>129</v>
      </c>
      <c r="F143" s="96" t="s">
        <v>129</v>
      </c>
      <c r="G143" s="96" t="s">
        <v>130</v>
      </c>
      <c r="H143" s="96">
        <v>11710</v>
      </c>
      <c r="I143" s="96">
        <v>3000</v>
      </c>
      <c r="J143" s="97" t="s">
        <v>135</v>
      </c>
      <c r="K143" s="98">
        <v>22125</v>
      </c>
      <c r="L143" s="99"/>
      <c r="M143" s="100">
        <v>3.2</v>
      </c>
      <c r="N143" s="87"/>
    </row>
    <row r="144" spans="1:14" x14ac:dyDescent="0.2">
      <c r="A144" s="115"/>
      <c r="B144" s="116"/>
      <c r="C144" s="96" t="s">
        <v>128</v>
      </c>
      <c r="D144" s="96" t="s">
        <v>128</v>
      </c>
      <c r="E144" s="96" t="s">
        <v>129</v>
      </c>
      <c r="F144" s="96" t="s">
        <v>129</v>
      </c>
      <c r="G144" s="96" t="s">
        <v>71</v>
      </c>
      <c r="H144" s="96">
        <v>11710</v>
      </c>
      <c r="I144" s="96">
        <v>3000</v>
      </c>
      <c r="J144" s="1" t="s">
        <v>65</v>
      </c>
      <c r="K144" s="48">
        <f>SUM(K140:K143)*8%</f>
        <v>8608.6166417626555</v>
      </c>
      <c r="L144" s="99"/>
      <c r="M144" s="100">
        <v>3.2</v>
      </c>
      <c r="N144" s="87"/>
    </row>
    <row r="145" spans="1:16" ht="15" customHeight="1" x14ac:dyDescent="0.2">
      <c r="A145" s="105"/>
      <c r="B145" s="106"/>
      <c r="C145" s="106"/>
      <c r="D145" s="106"/>
      <c r="E145" s="106"/>
      <c r="F145" s="106"/>
      <c r="G145" s="106"/>
      <c r="H145" s="106"/>
      <c r="I145" s="107"/>
      <c r="J145" s="108" t="s">
        <v>136</v>
      </c>
      <c r="K145" s="109">
        <f>SUM(K140:K144)</f>
        <v>116216.32466379585</v>
      </c>
      <c r="L145" s="32"/>
      <c r="M145" s="110"/>
    </row>
    <row r="146" spans="1:16" ht="12.95" customHeight="1" x14ac:dyDescent="0.2">
      <c r="A146" s="111" t="s">
        <v>137</v>
      </c>
      <c r="B146" s="112" t="s">
        <v>138</v>
      </c>
      <c r="C146" s="96" t="s">
        <v>128</v>
      </c>
      <c r="D146" s="96" t="s">
        <v>128</v>
      </c>
      <c r="E146" s="96" t="s">
        <v>129</v>
      </c>
      <c r="F146" s="96" t="s">
        <v>129</v>
      </c>
      <c r="G146" s="96" t="s">
        <v>130</v>
      </c>
      <c r="H146" s="96">
        <v>11710</v>
      </c>
      <c r="I146" s="96">
        <v>3000</v>
      </c>
      <c r="J146" s="97" t="s">
        <v>131</v>
      </c>
      <c r="K146" s="98">
        <v>47681.137076923071</v>
      </c>
      <c r="L146" s="99"/>
      <c r="M146" s="100">
        <v>3.3</v>
      </c>
      <c r="N146" s="87"/>
    </row>
    <row r="147" spans="1:16" ht="12.95" customHeight="1" x14ac:dyDescent="0.2">
      <c r="A147" s="113"/>
      <c r="B147" s="114"/>
      <c r="C147" s="96" t="s">
        <v>128</v>
      </c>
      <c r="D147" s="96" t="s">
        <v>128</v>
      </c>
      <c r="E147" s="96" t="s">
        <v>129</v>
      </c>
      <c r="F147" s="96" t="s">
        <v>129</v>
      </c>
      <c r="G147" s="96" t="s">
        <v>130</v>
      </c>
      <c r="H147" s="96">
        <v>11710</v>
      </c>
      <c r="I147" s="96">
        <v>3000</v>
      </c>
      <c r="J147" s="97" t="s">
        <v>81</v>
      </c>
      <c r="K147" s="98">
        <v>6000</v>
      </c>
      <c r="L147" s="99"/>
      <c r="M147" s="100">
        <v>3.3</v>
      </c>
      <c r="N147" s="87"/>
    </row>
    <row r="148" spans="1:16" ht="12.95" customHeight="1" x14ac:dyDescent="0.2">
      <c r="A148" s="113"/>
      <c r="B148" s="114"/>
      <c r="C148" s="96" t="s">
        <v>128</v>
      </c>
      <c r="D148" s="96" t="s">
        <v>128</v>
      </c>
      <c r="E148" s="96" t="s">
        <v>129</v>
      </c>
      <c r="F148" s="96" t="s">
        <v>129</v>
      </c>
      <c r="G148" s="96" t="s">
        <v>130</v>
      </c>
      <c r="H148" s="96">
        <v>11710</v>
      </c>
      <c r="I148" s="96">
        <v>3000</v>
      </c>
      <c r="J148" s="97" t="s">
        <v>64</v>
      </c>
      <c r="K148" s="98">
        <v>39162.789044693549</v>
      </c>
      <c r="L148" s="99"/>
      <c r="M148" s="100">
        <v>3.3</v>
      </c>
      <c r="N148" s="87"/>
    </row>
    <row r="149" spans="1:16" ht="12.95" customHeight="1" x14ac:dyDescent="0.2">
      <c r="A149" s="113"/>
      <c r="B149" s="114"/>
      <c r="C149" s="96" t="s">
        <v>128</v>
      </c>
      <c r="D149" s="96" t="s">
        <v>128</v>
      </c>
      <c r="E149" s="96" t="s">
        <v>129</v>
      </c>
      <c r="F149" s="96" t="s">
        <v>129</v>
      </c>
      <c r="G149" s="96" t="s">
        <v>130</v>
      </c>
      <c r="H149" s="96">
        <v>11710</v>
      </c>
      <c r="I149" s="96">
        <v>3000</v>
      </c>
      <c r="J149" s="97" t="s">
        <v>85</v>
      </c>
      <c r="K149" s="98">
        <v>90000</v>
      </c>
      <c r="L149" s="99"/>
      <c r="M149" s="100">
        <v>3.3</v>
      </c>
      <c r="N149" s="87"/>
    </row>
    <row r="150" spans="1:16" ht="12.95" customHeight="1" x14ac:dyDescent="0.2">
      <c r="A150" s="113"/>
      <c r="B150" s="114"/>
      <c r="C150" s="96" t="s">
        <v>128</v>
      </c>
      <c r="D150" s="96" t="s">
        <v>128</v>
      </c>
      <c r="E150" s="96" t="s">
        <v>129</v>
      </c>
      <c r="F150" s="96" t="s">
        <v>129</v>
      </c>
      <c r="G150" s="96" t="s">
        <v>130</v>
      </c>
      <c r="H150" s="96">
        <v>11710</v>
      </c>
      <c r="I150" s="96">
        <v>3000</v>
      </c>
      <c r="J150" s="97" t="s">
        <v>88</v>
      </c>
      <c r="K150" s="98">
        <v>15000</v>
      </c>
      <c r="L150" s="99"/>
      <c r="M150" s="100">
        <v>3.3</v>
      </c>
      <c r="N150" s="87"/>
    </row>
    <row r="151" spans="1:16" ht="12.95" customHeight="1" x14ac:dyDescent="0.2">
      <c r="A151" s="113"/>
      <c r="B151" s="114"/>
      <c r="C151" s="96" t="s">
        <v>128</v>
      </c>
      <c r="D151" s="96" t="s">
        <v>128</v>
      </c>
      <c r="E151" s="96" t="s">
        <v>129</v>
      </c>
      <c r="F151" s="96" t="s">
        <v>129</v>
      </c>
      <c r="G151" s="96" t="s">
        <v>130</v>
      </c>
      <c r="H151" s="96">
        <v>11710</v>
      </c>
      <c r="I151" s="96">
        <v>3000</v>
      </c>
      <c r="J151" s="97" t="s">
        <v>139</v>
      </c>
      <c r="K151" s="98">
        <v>23850</v>
      </c>
      <c r="L151" s="99"/>
      <c r="M151" s="100">
        <v>3.3</v>
      </c>
      <c r="N151" s="87"/>
    </row>
    <row r="152" spans="1:16" ht="12.95" customHeight="1" x14ac:dyDescent="0.2">
      <c r="A152" s="113"/>
      <c r="B152" s="114"/>
      <c r="C152" s="96" t="s">
        <v>128</v>
      </c>
      <c r="D152" s="96" t="s">
        <v>128</v>
      </c>
      <c r="E152" s="96" t="s">
        <v>129</v>
      </c>
      <c r="F152" s="96" t="s">
        <v>129</v>
      </c>
      <c r="G152" s="96" t="s">
        <v>130</v>
      </c>
      <c r="H152" s="96">
        <v>11710</v>
      </c>
      <c r="I152" s="96">
        <v>3000</v>
      </c>
      <c r="J152" s="97" t="s">
        <v>140</v>
      </c>
      <c r="K152" s="98">
        <v>4500</v>
      </c>
      <c r="L152" s="99"/>
      <c r="M152" s="100">
        <v>3.3</v>
      </c>
      <c r="N152" s="87"/>
    </row>
    <row r="153" spans="1:16" ht="12.95" customHeight="1" x14ac:dyDescent="0.2">
      <c r="A153" s="113"/>
      <c r="B153" s="114"/>
      <c r="C153" s="96" t="s">
        <v>128</v>
      </c>
      <c r="D153" s="96" t="s">
        <v>128</v>
      </c>
      <c r="E153" s="96" t="s">
        <v>129</v>
      </c>
      <c r="F153" s="96" t="s">
        <v>129</v>
      </c>
      <c r="G153" s="96" t="s">
        <v>130</v>
      </c>
      <c r="H153" s="96">
        <v>11710</v>
      </c>
      <c r="I153" s="96">
        <v>3000</v>
      </c>
      <c r="J153" s="97" t="s">
        <v>77</v>
      </c>
      <c r="K153" s="98">
        <v>900</v>
      </c>
      <c r="L153" s="99"/>
      <c r="M153" s="100">
        <v>3.3</v>
      </c>
      <c r="N153" s="87"/>
    </row>
    <row r="154" spans="1:16" ht="12.95" customHeight="1" x14ac:dyDescent="0.2">
      <c r="A154" s="115"/>
      <c r="B154" s="116"/>
      <c r="C154" s="96" t="s">
        <v>128</v>
      </c>
      <c r="D154" s="96" t="s">
        <v>128</v>
      </c>
      <c r="E154" s="96" t="s">
        <v>129</v>
      </c>
      <c r="F154" s="96" t="s">
        <v>129</v>
      </c>
      <c r="G154" s="96" t="s">
        <v>71</v>
      </c>
      <c r="H154" s="96">
        <v>11710</v>
      </c>
      <c r="I154" s="96">
        <v>3000</v>
      </c>
      <c r="J154" s="1" t="s">
        <v>65</v>
      </c>
      <c r="K154" s="48">
        <f>SUM(K146:K153)*8%</f>
        <v>18167.514089729331</v>
      </c>
      <c r="L154" s="99"/>
      <c r="M154" s="100">
        <v>3.3</v>
      </c>
      <c r="N154" s="87"/>
    </row>
    <row r="155" spans="1:16" ht="15" customHeight="1" x14ac:dyDescent="0.2">
      <c r="A155" s="105"/>
      <c r="B155" s="106"/>
      <c r="C155" s="106"/>
      <c r="D155" s="106"/>
      <c r="E155" s="106"/>
      <c r="F155" s="106"/>
      <c r="G155" s="106"/>
      <c r="H155" s="106"/>
      <c r="I155" s="107"/>
      <c r="J155" s="108" t="s">
        <v>141</v>
      </c>
      <c r="K155" s="109">
        <f>SUM(K146:K154)</f>
        <v>245261.44021134597</v>
      </c>
      <c r="L155" s="32"/>
      <c r="M155" s="32"/>
    </row>
    <row r="156" spans="1:16" ht="12.95" customHeight="1" x14ac:dyDescent="0.2">
      <c r="A156" s="50" t="s">
        <v>142</v>
      </c>
      <c r="B156" s="50"/>
      <c r="C156" s="50"/>
      <c r="D156" s="50"/>
      <c r="E156" s="50"/>
      <c r="F156" s="50"/>
      <c r="G156" s="50"/>
      <c r="H156" s="50"/>
      <c r="I156" s="50"/>
      <c r="J156" s="50"/>
      <c r="K156" s="117">
        <f>+K155+K145+K139</f>
        <v>439773.46427163191</v>
      </c>
      <c r="L156" s="49"/>
      <c r="M156" s="49"/>
      <c r="O156" s="86">
        <v>3558829.01</v>
      </c>
      <c r="P156" s="87">
        <f>K156-O156</f>
        <v>-3119055.5457283678</v>
      </c>
    </row>
    <row r="157" spans="1:16" ht="12.95" customHeight="1" x14ac:dyDescent="0.2">
      <c r="A157" s="118" t="s">
        <v>143</v>
      </c>
      <c r="B157" s="118"/>
      <c r="C157" s="118"/>
      <c r="D157" s="118"/>
      <c r="E157" s="118"/>
      <c r="F157" s="118"/>
      <c r="G157" s="118"/>
      <c r="H157" s="118"/>
      <c r="I157" s="118"/>
      <c r="J157" s="118"/>
      <c r="K157" s="109">
        <f>+K156+K128+K78</f>
        <v>5960124.2043535952</v>
      </c>
      <c r="L157" s="109"/>
      <c r="M157" s="109"/>
      <c r="N157" s="87">
        <f>K157*8%</f>
        <v>476809.93634828762</v>
      </c>
    </row>
    <row r="158" spans="1:16" s="75" customFormat="1" ht="12.95" customHeight="1" thickBot="1" x14ac:dyDescent="0.25">
      <c r="A158" s="119"/>
      <c r="B158" s="119"/>
      <c r="C158" s="119"/>
      <c r="D158" s="119"/>
      <c r="E158" s="119"/>
      <c r="F158" s="119"/>
      <c r="G158" s="119"/>
      <c r="H158" s="119"/>
      <c r="I158" s="119"/>
      <c r="J158" s="119"/>
      <c r="K158" s="120"/>
      <c r="L158" s="120"/>
      <c r="M158" s="120"/>
      <c r="N158" s="121"/>
    </row>
    <row r="159" spans="1:16" ht="23.25" customHeight="1" thickBot="1" x14ac:dyDescent="0.25">
      <c r="A159" s="122" t="s">
        <v>144</v>
      </c>
      <c r="B159" s="123"/>
      <c r="C159" s="123"/>
      <c r="D159" s="123"/>
      <c r="E159" s="123"/>
      <c r="F159" s="123"/>
      <c r="G159" s="123"/>
      <c r="H159" s="123"/>
      <c r="I159" s="123"/>
      <c r="J159" s="124"/>
      <c r="K159" s="125">
        <v>0.1</v>
      </c>
      <c r="L159" s="126"/>
      <c r="M159" s="127"/>
      <c r="O159" s="73">
        <v>32027650</v>
      </c>
    </row>
    <row r="160" spans="1:16" x14ac:dyDescent="0.2">
      <c r="A160" s="128"/>
      <c r="B160" s="129"/>
      <c r="C160" s="129"/>
      <c r="D160" s="129"/>
      <c r="E160" s="129"/>
      <c r="F160" s="129"/>
      <c r="G160" s="129"/>
      <c r="H160" s="129"/>
      <c r="I160" s="129"/>
      <c r="J160" s="129"/>
      <c r="K160" s="130"/>
      <c r="L160" s="131"/>
      <c r="M160" s="132"/>
      <c r="O160" s="73">
        <f>+O159-O157</f>
        <v>32027650</v>
      </c>
    </row>
    <row r="161" spans="1:13" ht="41.25" customHeight="1" x14ac:dyDescent="0.2">
      <c r="A161" s="133" t="s">
        <v>145</v>
      </c>
      <c r="B161" s="134"/>
      <c r="C161" s="134"/>
      <c r="D161" s="134"/>
      <c r="E161" s="134"/>
      <c r="F161" s="134"/>
      <c r="G161" s="134"/>
      <c r="H161" s="134"/>
      <c r="I161" s="134"/>
      <c r="J161" s="134"/>
      <c r="K161" s="134"/>
      <c r="L161" s="135"/>
      <c r="M161" s="136"/>
    </row>
    <row r="162" spans="1:13" ht="21.75" customHeight="1" x14ac:dyDescent="0.2">
      <c r="A162" s="128"/>
      <c r="B162" s="129"/>
      <c r="C162" s="129"/>
      <c r="D162" s="129"/>
      <c r="E162" s="129"/>
      <c r="F162" s="129"/>
      <c r="G162" s="129"/>
      <c r="H162" s="129"/>
      <c r="I162" s="129"/>
      <c r="J162" s="129"/>
      <c r="K162" s="130"/>
      <c r="L162" s="137"/>
      <c r="M162" s="138"/>
    </row>
    <row r="163" spans="1:13" ht="14.65" customHeight="1" x14ac:dyDescent="0.2">
      <c r="A163" s="139" t="s">
        <v>146</v>
      </c>
      <c r="B163" s="140" t="s">
        <v>147</v>
      </c>
      <c r="C163" s="140"/>
      <c r="D163" s="140"/>
      <c r="E163" s="140"/>
      <c r="F163" s="140"/>
      <c r="G163" s="140"/>
      <c r="H163" s="140"/>
      <c r="I163" s="140"/>
      <c r="J163" s="140" t="s">
        <v>71</v>
      </c>
      <c r="K163" s="141"/>
      <c r="L163" s="142"/>
      <c r="M163" s="143"/>
    </row>
    <row r="164" spans="1:13" x14ac:dyDescent="0.2">
      <c r="A164" s="128"/>
      <c r="B164" s="129"/>
      <c r="C164" s="129"/>
      <c r="D164" s="129"/>
      <c r="E164" s="129"/>
      <c r="F164" s="129"/>
      <c r="G164" s="129"/>
      <c r="H164" s="129"/>
      <c r="I164" s="144"/>
      <c r="J164" s="129"/>
      <c r="K164" s="130"/>
      <c r="L164" s="137"/>
      <c r="M164" s="143"/>
    </row>
    <row r="165" spans="1:13" ht="12.95" customHeight="1" x14ac:dyDescent="0.2">
      <c r="A165" s="128" t="s">
        <v>148</v>
      </c>
      <c r="B165" s="145" t="s">
        <v>149</v>
      </c>
      <c r="C165" s="145"/>
      <c r="D165" s="145"/>
      <c r="E165" s="145"/>
      <c r="F165" s="145"/>
      <c r="G165" s="145"/>
      <c r="H165" s="145"/>
      <c r="I165" s="144"/>
      <c r="J165" s="129" t="s">
        <v>150</v>
      </c>
      <c r="K165" s="130"/>
      <c r="L165" s="146"/>
      <c r="M165" s="143"/>
    </row>
    <row r="166" spans="1:13" x14ac:dyDescent="0.2">
      <c r="A166" s="128"/>
      <c r="B166" s="145"/>
      <c r="C166" s="145"/>
      <c r="D166" s="145"/>
      <c r="E166" s="145"/>
      <c r="F166" s="145"/>
      <c r="G166" s="145"/>
      <c r="H166" s="145"/>
      <c r="I166" s="144"/>
      <c r="J166" s="129"/>
      <c r="K166" s="130"/>
      <c r="L166" s="147"/>
      <c r="M166" s="143"/>
    </row>
    <row r="167" spans="1:13" ht="15" customHeight="1" thickBot="1" x14ac:dyDescent="0.25">
      <c r="A167" s="148" t="s">
        <v>151</v>
      </c>
      <c r="B167" s="149" t="s">
        <v>151</v>
      </c>
      <c r="C167" s="149"/>
      <c r="D167" s="149"/>
      <c r="E167" s="149"/>
      <c r="F167" s="149"/>
      <c r="G167" s="149"/>
      <c r="H167" s="149"/>
      <c r="I167" s="149"/>
      <c r="J167" s="149" t="s">
        <v>152</v>
      </c>
      <c r="K167" s="150"/>
      <c r="L167" s="151"/>
      <c r="M167" s="152"/>
    </row>
  </sheetData>
  <mergeCells count="97">
    <mergeCell ref="A155:I155"/>
    <mergeCell ref="A156:J156"/>
    <mergeCell ref="A157:J157"/>
    <mergeCell ref="A159:J159"/>
    <mergeCell ref="A161:K161"/>
    <mergeCell ref="A139:I139"/>
    <mergeCell ref="A140:A144"/>
    <mergeCell ref="B140:B144"/>
    <mergeCell ref="A145:I145"/>
    <mergeCell ref="A146:A154"/>
    <mergeCell ref="B146:B154"/>
    <mergeCell ref="A133:A134"/>
    <mergeCell ref="C133:F133"/>
    <mergeCell ref="G133:G134"/>
    <mergeCell ref="H133:J133"/>
    <mergeCell ref="A135:A138"/>
    <mergeCell ref="B135:B138"/>
    <mergeCell ref="N69:P69"/>
    <mergeCell ref="N118:P118"/>
    <mergeCell ref="A130:K130"/>
    <mergeCell ref="B131:K131"/>
    <mergeCell ref="A132:B132"/>
    <mergeCell ref="C132:I132"/>
    <mergeCell ref="J132:K132"/>
    <mergeCell ref="B14:K14"/>
    <mergeCell ref="A1:K1"/>
    <mergeCell ref="L1:M22"/>
    <mergeCell ref="A2:K2"/>
    <mergeCell ref="A3:K3"/>
    <mergeCell ref="B4:K4"/>
    <mergeCell ref="B5:K5"/>
    <mergeCell ref="B6:K6"/>
    <mergeCell ref="B7:K7"/>
    <mergeCell ref="B8:K8"/>
    <mergeCell ref="B9:K9"/>
    <mergeCell ref="A10:A12"/>
    <mergeCell ref="B10:K10"/>
    <mergeCell ref="B11:K11"/>
    <mergeCell ref="B12:K12"/>
    <mergeCell ref="B13:K13"/>
    <mergeCell ref="B15:K15"/>
    <mergeCell ref="B16:K16"/>
    <mergeCell ref="C17:G17"/>
    <mergeCell ref="H17:K17"/>
    <mergeCell ref="D18:E18"/>
    <mergeCell ref="F18:G18"/>
    <mergeCell ref="A37:J37"/>
    <mergeCell ref="A19:K19"/>
    <mergeCell ref="B20:K20"/>
    <mergeCell ref="A21:F22"/>
    <mergeCell ref="G21:I22"/>
    <mergeCell ref="J21:K22"/>
    <mergeCell ref="C23:F23"/>
    <mergeCell ref="H23:K23"/>
    <mergeCell ref="A25:A27"/>
    <mergeCell ref="B25:B27"/>
    <mergeCell ref="A28:J28"/>
    <mergeCell ref="A29:A36"/>
    <mergeCell ref="B29:B36"/>
    <mergeCell ref="B80:K80"/>
    <mergeCell ref="A38:A46"/>
    <mergeCell ref="B38:B46"/>
    <mergeCell ref="A47:J47"/>
    <mergeCell ref="A48:A52"/>
    <mergeCell ref="B48:B52"/>
    <mergeCell ref="A53:J53"/>
    <mergeCell ref="A54:A76"/>
    <mergeCell ref="B54:B76"/>
    <mergeCell ref="A77:J77"/>
    <mergeCell ref="A78:J78"/>
    <mergeCell ref="A79:K79"/>
    <mergeCell ref="A81:B81"/>
    <mergeCell ref="C81:I81"/>
    <mergeCell ref="J81:K81"/>
    <mergeCell ref="A82:A83"/>
    <mergeCell ref="C82:F82"/>
    <mergeCell ref="G82:G83"/>
    <mergeCell ref="H82:J82"/>
    <mergeCell ref="A100:J100"/>
    <mergeCell ref="A84:A85"/>
    <mergeCell ref="B84:B85"/>
    <mergeCell ref="A86:J86"/>
    <mergeCell ref="A87:A89"/>
    <mergeCell ref="B87:B89"/>
    <mergeCell ref="A90:J90"/>
    <mergeCell ref="A91:A93"/>
    <mergeCell ref="B91:B93"/>
    <mergeCell ref="A94:J94"/>
    <mergeCell ref="A95:A99"/>
    <mergeCell ref="B95:B99"/>
    <mergeCell ref="A128:J128"/>
    <mergeCell ref="A101:A103"/>
    <mergeCell ref="B101:B103"/>
    <mergeCell ref="A104:J104"/>
    <mergeCell ref="A105:A126"/>
    <mergeCell ref="B105:B126"/>
    <mergeCell ref="A127:J127"/>
  </mergeCells>
  <dataValidations count="1">
    <dataValidation type="list" allowBlank="1" showInputMessage="1" showErrorMessage="1" sqref="B14:B15">
      <formula1>#REF!</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Rafiullah</dc:creator>
  <cp:lastModifiedBy>Rafiullah</cp:lastModifiedBy>
  <dcterms:created xsi:type="dcterms:W3CDTF">2020-01-05T07:10:37Z</dcterms:created>
  <dcterms:modified xsi:type="dcterms:W3CDTF">2020-01-05T07:21:20Z</dcterms:modified>
</cp:coreProperties>
</file>