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M22" i="1" l="1"/>
  <c r="L7" i="1"/>
  <c r="P13" i="1" l="1"/>
  <c r="R13" i="1"/>
  <c r="R19" i="1"/>
  <c r="P24" i="1"/>
  <c r="Q43" i="1" l="1"/>
  <c r="Q42" i="1"/>
  <c r="O43" i="1"/>
  <c r="O42" i="1"/>
  <c r="R37" i="1"/>
  <c r="P37" i="1"/>
  <c r="N37" i="1"/>
  <c r="Q39" i="1" l="1"/>
  <c r="O39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7" i="1"/>
  <c r="N6" i="1"/>
  <c r="N42" i="1" l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<sst xmlns="http://schemas.openxmlformats.org/spreadsheetml/2006/main" count="263" uniqueCount="157">
  <si>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</si>
  <si>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</si>
  <si>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</si>
  <si>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</si>
  <si>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</si>
  <si>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</si>
  <si>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</si>
  <si>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</si>
  <si>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</si>
  <si>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</si>
  <si>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</si>
  <si>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</si>
  <si>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</si>
  <si>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</si>
  <si>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</si>
  <si>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</si>
  <si>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</si>
  <si>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</si>
  <si>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</si>
  <si>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</si>
  <si>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</si>
  <si>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</si>
  <si>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</si>
  <si>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</si>
  <si>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</si>
  <si>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</si>
  <si>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</si>
  <si>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</si>
  <si>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</si>
  <si>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</si>
  <si>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</si>
  <si>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</si>
  <si>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</si>
  <si>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</si>
  <si>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</si>
  <si>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</si>
  <si>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</si>
  <si>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</si>
  <si>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</si>
  <si>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</si>
  <si>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</si>
  <si>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</si>
  <si>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</si>
  <si>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</si>
  <si>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</si>
  <si>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</si>
  <si>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</si>
  <si>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</si>
  <si>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</si>
  <si>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</si>
  <si>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</si>
  <si>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</si>
  <si>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</si>
  <si>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</si>
  <si>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</si>
  <si>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</si>
  <si>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</si>
  <si>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</si>
  <si>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</si>
  <si>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</si>
  <si>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</si>
  <si>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</si>
  <si>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</si>
  <si>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</si>
  <si>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</si>
  <si>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</si>
  <si>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</si>
  <si>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</si>
  <si>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</si>
  <si>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</si>
  <si>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</si>
  <si>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</si>
  <si>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</si>
  <si>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</si>
  <si>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</si>
  <si>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</si>
  <si>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</si>
  <si>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</si>
  <si>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</si>
  <si>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</si>
  <si>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</si>
  <si>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</si>
  <si>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</si>
  <si>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</si>
  <si>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</si>
  <si>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</si>
  <si>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</si>
  <si>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</si>
  <si>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</si>
  <si>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</si>
  <si>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</si>
  <si>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</si>
  <si>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</si>
  <si>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</si>
  <si>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</si>
  <si>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</si>
  <si>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</si>
  <si>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</si>
  <si>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</si>
  <si>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</si>
  <si>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</si>
  <si>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</si>
  <si>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</si>
  <si>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</si>
  <si>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</si>
  <si>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</si>
  <si>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</si>
  <si>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</si>
  <si>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</si>
  <si>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</si>
  <si>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</si>
  <si>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</si>
  <si>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</si>
  <si>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</si>
  <si>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</si>
  <si>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</si>
  <si>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</si>
  <si>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</si>
  <si>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</si>
  <si>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</si>
  <si>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</si>
  <si>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</si>
  <si>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</si>
  <si>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</si>
  <si>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</si>
  <si>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</si>
  <si>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</si>
  <si>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</si>
  <si>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</si>
  <si>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</si>
  <si>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</si>
  <si>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</si>
  <si>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</si>
  <si>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</si>
  <si>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</si>
  <si>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</si>
  <si>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</si>
  <si>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</si>
  <si>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</si>
  <si>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</si>
  <si>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</si>
  <si>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</si>
  <si>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</si>
  <si>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</si>
  <si>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</si>
  <si>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</si>
  <si>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</si>
  <si>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</si>
  <si>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</si>
  <si>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</si>
  <si>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</si>
  <si>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</si>
  <si>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</si>
  <si>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</si>
  <si>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</si>
  <si>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</si>
  <si>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30/5/2019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</si>
</sst>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9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8" fillId="2" borderId="42" xfId="3" applyFont="1" applyFill="1" applyBorder="1" applyAlignment="1" applyProtection="1">
      <alignment horizontal="center" vertical="center" readingOrder="2"/>
    </xf>
    <xf numFmtId="0" fontId="45" fillId="2" borderId="42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8213.5090000000018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4389.2300000000005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1718.4769999999999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64384"/>
        <c:axId val="108474368"/>
      </c:barChart>
      <c:catAx>
        <c:axId val="10846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474368"/>
        <c:crosses val="autoZero"/>
        <c:auto val="1"/>
        <c:lblAlgn val="ctr"/>
        <c:lblOffset val="100"/>
        <c:noMultiLvlLbl val="0"/>
      </c:catAx>
      <c:valAx>
        <c:axId val="108474368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8464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P49" sqref="P49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6.42578125" style="22" customWidth="1"/>
    <col min="7" max="8" width="16.42578125" style="21" hidden="1" customWidth="1"/>
    <col min="9" max="13" width="16.42578125" style="2" hidden="1" customWidth="1"/>
    <col min="14" max="14" width="13.28515625" style="2" customWidth="1"/>
    <col min="15" max="15" width="13.5703125" style="21" customWidth="1"/>
    <col min="16" max="16" width="10.7109375" style="21" bestFit="1" customWidth="1"/>
    <col min="17" max="17" width="13.140625" style="21" customWidth="1"/>
    <col min="18" max="18" width="11.42578125" style="2" customWidth="1"/>
    <col min="19" max="19" width="8.425781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3" ht="27" customHeight="1" thickBot="1" x14ac:dyDescent="0.3">
      <c r="A2" s="117" t="s">
        <v>120</v>
      </c>
      <c r="B2" s="117"/>
      <c r="C2" s="116" t="s">
        <v>121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1"/>
      <c r="R2" s="118" t="s">
        <v>156</v>
      </c>
      <c r="S2" s="119"/>
    </row>
    <row r="3" spans="1:23" ht="24" customHeight="1" thickTop="1" thickBot="1" x14ac:dyDescent="0.25">
      <c r="A3" s="113" t="s">
        <v>71</v>
      </c>
      <c r="B3" s="113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23" t="s">
        <v>150</v>
      </c>
      <c r="J3" s="123"/>
      <c r="K3" s="124"/>
      <c r="L3" s="128" t="s">
        <v>92</v>
      </c>
      <c r="M3" s="124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14" t="s">
        <v>5</v>
      </c>
    </row>
    <row r="4" spans="1:23" ht="36.75" customHeight="1" thickTop="1" thickBot="1" x14ac:dyDescent="0.25">
      <c r="A4" s="113"/>
      <c r="B4" s="113"/>
      <c r="C4" s="115"/>
      <c r="D4" s="115"/>
      <c r="E4" s="115"/>
      <c r="F4" s="115"/>
      <c r="G4" s="115"/>
      <c r="H4" s="115"/>
      <c r="I4" s="42" t="s">
        <v>93</v>
      </c>
      <c r="J4" s="106" t="s">
        <v>155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14"/>
    </row>
    <row r="5" spans="1:23" ht="25.5" customHeight="1" thickTop="1" x14ac:dyDescent="0.2">
      <c r="A5" s="125" t="s">
        <v>72</v>
      </c>
      <c r="B5" s="126"/>
      <c r="C5" s="127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I39</f>
        <v>8139.1090000000013</v>
      </c>
      <c r="J5" s="92">
        <f t="shared" si="0"/>
        <v>74.400000000000006</v>
      </c>
      <c r="K5" s="92">
        <f t="shared" si="0"/>
        <v>0</v>
      </c>
      <c r="L5" s="92">
        <f t="shared" si="0"/>
        <v>-367</v>
      </c>
      <c r="M5" s="92">
        <f t="shared" si="0"/>
        <v>367</v>
      </c>
      <c r="N5" s="92">
        <f>N39</f>
        <v>8213.5090000000018</v>
      </c>
      <c r="O5" s="92">
        <f t="shared" si="0"/>
        <v>4389.2300000000005</v>
      </c>
      <c r="P5" s="93">
        <f>O5/N5</f>
        <v>0.5343915736867153</v>
      </c>
      <c r="Q5" s="92">
        <f>Q39</f>
        <v>1718.4769999999999</v>
      </c>
      <c r="R5" s="93">
        <f>Q5/N5</f>
        <v>0.2092256793046674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105</v>
      </c>
      <c r="D6" s="30" t="s">
        <v>12</v>
      </c>
      <c r="E6" s="30" t="s">
        <v>135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12.045999999999999</v>
      </c>
      <c r="P6" s="45">
        <f>O6/N6</f>
        <v>0.18681182345460748</v>
      </c>
      <c r="Q6" s="5">
        <v>5.9210000000000003</v>
      </c>
      <c r="R6" s="45">
        <f>Q6/N6</f>
        <v>9.1824074935640959E-2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106</v>
      </c>
      <c r="D7" s="30" t="s">
        <v>17</v>
      </c>
      <c r="E7" s="30" t="s">
        <v>136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>
        <f>-217-150</f>
        <v>-367</v>
      </c>
      <c r="M7" s="4"/>
      <c r="N7" s="44">
        <f>I7+M7+L7+K7+J7</f>
        <v>307.75</v>
      </c>
      <c r="O7" s="5">
        <v>91.117000000000004</v>
      </c>
      <c r="P7" s="45">
        <f>O7/N7</f>
        <v>0.29607473598700246</v>
      </c>
      <c r="Q7" s="5">
        <v>63.85</v>
      </c>
      <c r="R7" s="45">
        <f>Q7/N7</f>
        <v>0.20747359870024371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137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8" si="1">I8+M8+L8+K8+J8</f>
        <v>100</v>
      </c>
      <c r="O8" s="5">
        <v>43.639000000000003</v>
      </c>
      <c r="P8" s="45">
        <f t="shared" ref="P8:P38" si="2">O8/N8</f>
        <v>0.43639000000000006</v>
      </c>
      <c r="Q8" s="5">
        <v>38.151000000000003</v>
      </c>
      <c r="R8" s="45">
        <f t="shared" ref="R8:R38" si="3">Q8/N8</f>
        <v>0.38151000000000002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138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21.352</v>
      </c>
      <c r="R9" s="45">
        <f t="shared" si="3"/>
        <v>0.6778412698412698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116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1203.4280000000001</v>
      </c>
      <c r="P10" s="45">
        <f t="shared" si="2"/>
        <v>0.64700430107526885</v>
      </c>
      <c r="Q10" s="5">
        <v>430.47399999999999</v>
      </c>
      <c r="R10" s="45">
        <f t="shared" si="3"/>
        <v>0.23143763440860216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139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32.432000000000002</v>
      </c>
      <c r="P11" s="45">
        <f t="shared" si="2"/>
        <v>0.53167213114754097</v>
      </c>
      <c r="Q11" s="5">
        <v>30.738</v>
      </c>
      <c r="R11" s="45">
        <f t="shared" si="3"/>
        <v>0.50390163934426224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24.954999999999998</v>
      </c>
      <c r="R12" s="45">
        <f t="shared" si="3"/>
        <v>0.99819999999999998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107</v>
      </c>
      <c r="D13" s="30" t="s">
        <v>35</v>
      </c>
      <c r="E13" s="30" t="s">
        <v>140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f>O13/N13</f>
        <v>0.35818763851268159</v>
      </c>
      <c r="Q13" s="5">
        <v>2.8740000000000001</v>
      </c>
      <c r="R13" s="45">
        <f>Q13/N13</f>
        <v>0.14154149224328982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99.763999999999996</v>
      </c>
      <c r="P14" s="45">
        <f t="shared" si="2"/>
        <v>0.46094847342352335</v>
      </c>
      <c r="Q14" s="5">
        <v>14.289</v>
      </c>
      <c r="R14" s="45">
        <f t="shared" si="3"/>
        <v>6.6020736305167443E-2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165.96899999999999</v>
      </c>
      <c r="P15" s="45">
        <f t="shared" si="2"/>
        <v>0.75236631670565191</v>
      </c>
      <c r="Q15" s="5">
        <v>128.78700000000001</v>
      </c>
      <c r="R15" s="45">
        <f t="shared" si="3"/>
        <v>0.58381384975248873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116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466.46300000000002</v>
      </c>
      <c r="P16" s="45">
        <f t="shared" si="2"/>
        <v>0.6269663978494624</v>
      </c>
      <c r="Q16" s="5">
        <v>175.959</v>
      </c>
      <c r="R16" s="45">
        <f t="shared" si="3"/>
        <v>0.23650403225806452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116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556.98400000000004</v>
      </c>
      <c r="P17" s="46">
        <f t="shared" si="2"/>
        <v>0.81587859612116964</v>
      </c>
      <c r="Q17" s="14">
        <v>162.36099999999999</v>
      </c>
      <c r="R17" s="46">
        <f t="shared" si="3"/>
        <v>0.23782885099900392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141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13.423</v>
      </c>
      <c r="P18" s="56">
        <f t="shared" si="2"/>
        <v>0.19825714496713684</v>
      </c>
      <c r="Q18" s="55">
        <v>8.9529999999999994</v>
      </c>
      <c r="R18" s="56">
        <f t="shared" si="3"/>
        <v>0.13223543312901559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108</v>
      </c>
      <c r="D19" s="30">
        <v>1391</v>
      </c>
      <c r="E19" s="30" t="s">
        <v>142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>
        <v>52</v>
      </c>
      <c r="N19" s="44">
        <f t="shared" si="1"/>
        <v>112</v>
      </c>
      <c r="O19" s="7">
        <v>82.912000000000006</v>
      </c>
      <c r="P19" s="45">
        <f t="shared" si="2"/>
        <v>0.74028571428571432</v>
      </c>
      <c r="Q19" s="5">
        <v>62.040999999999997</v>
      </c>
      <c r="R19" s="45">
        <f>Q19/N19</f>
        <v>0.55393749999999997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143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>
        <v>130</v>
      </c>
      <c r="N20" s="44">
        <f t="shared" si="1"/>
        <v>168</v>
      </c>
      <c r="O20" s="7">
        <v>113.958</v>
      </c>
      <c r="P20" s="45">
        <f t="shared" si="2"/>
        <v>0.67832142857142852</v>
      </c>
      <c r="Q20" s="5">
        <v>111.90600000000001</v>
      </c>
      <c r="R20" s="45">
        <f t="shared" si="3"/>
        <v>0.6661071428571429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144</v>
      </c>
      <c r="F21" s="33" t="s">
        <v>117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20.629000000000001</v>
      </c>
      <c r="P21" s="45">
        <f t="shared" si="2"/>
        <v>0.38794546309355904</v>
      </c>
      <c r="Q21" s="5">
        <v>20.629000000000001</v>
      </c>
      <c r="R21" s="45">
        <f t="shared" si="3"/>
        <v>0.38794546309355904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>
        <f>35+150</f>
        <v>185</v>
      </c>
      <c r="N22" s="44">
        <f t="shared" si="1"/>
        <v>465</v>
      </c>
      <c r="O22" s="5">
        <v>39.366</v>
      </c>
      <c r="P22" s="45">
        <f t="shared" si="2"/>
        <v>8.4658064516129033E-2</v>
      </c>
      <c r="Q22" s="5">
        <v>15.378</v>
      </c>
      <c r="R22" s="45">
        <f t="shared" si="3"/>
        <v>3.3070967741935485E-2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312.24799999999999</v>
      </c>
      <c r="P23" s="45">
        <f t="shared" si="2"/>
        <v>0.59955453149001536</v>
      </c>
      <c r="Q23" s="5">
        <v>59.375</v>
      </c>
      <c r="R23" s="45">
        <f t="shared" si="3"/>
        <v>0.1140072964669739</v>
      </c>
      <c r="S23" s="8"/>
    </row>
    <row r="24" spans="1:23" ht="33.6" customHeight="1" x14ac:dyDescent="0.2">
      <c r="A24" s="27">
        <v>19</v>
      </c>
      <c r="B24" s="28" t="s">
        <v>122</v>
      </c>
      <c r="C24" s="29" t="s">
        <v>128</v>
      </c>
      <c r="D24" s="30">
        <v>1396</v>
      </c>
      <c r="E24" s="30" t="s">
        <v>145</v>
      </c>
      <c r="F24" s="31" t="s">
        <v>119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0.90500000000000003</v>
      </c>
      <c r="R24" s="45">
        <f t="shared" si="3"/>
        <v>0.90500000000000003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109</v>
      </c>
      <c r="D25" s="30">
        <v>1394</v>
      </c>
      <c r="E25" s="30" t="s">
        <v>145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40.357999999999997</v>
      </c>
      <c r="P25" s="47">
        <f t="shared" si="2"/>
        <v>0.87734782608695649</v>
      </c>
      <c r="Q25" s="7">
        <v>6.3289999999999997</v>
      </c>
      <c r="R25" s="47">
        <f t="shared" si="3"/>
        <v>0.13758695652173913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143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49.048000000000002</v>
      </c>
      <c r="P26" s="47">
        <f t="shared" si="2"/>
        <v>0.54497777777777778</v>
      </c>
      <c r="Q26" s="7">
        <v>9.2330000000000005</v>
      </c>
      <c r="R26" s="47">
        <f t="shared" si="3"/>
        <v>0.1025888888888889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146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597.41300000000001</v>
      </c>
      <c r="P27" s="47">
        <f t="shared" si="2"/>
        <v>0.8921938470728793</v>
      </c>
      <c r="Q27" s="7">
        <v>106.79</v>
      </c>
      <c r="R27" s="45">
        <f t="shared" si="3"/>
        <v>0.15948327359617684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110</v>
      </c>
      <c r="D28" s="30">
        <v>1395</v>
      </c>
      <c r="E28" s="30" t="s">
        <v>147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8.7579999999999991</v>
      </c>
      <c r="P28" s="45">
        <f t="shared" si="2"/>
        <v>2.5022857142857142E-2</v>
      </c>
      <c r="Q28" s="5">
        <v>2.6440000000000001</v>
      </c>
      <c r="R28" s="45">
        <f t="shared" si="3"/>
        <v>7.5542857142857148E-3</v>
      </c>
      <c r="S28" s="6"/>
    </row>
    <row r="29" spans="1:23" ht="30.75" customHeight="1" x14ac:dyDescent="0.2">
      <c r="A29" s="27">
        <v>24</v>
      </c>
      <c r="B29" s="28" t="s">
        <v>101</v>
      </c>
      <c r="C29" s="29" t="s">
        <v>102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176.327</v>
      </c>
      <c r="P29" s="45">
        <f t="shared" si="2"/>
        <v>0.47116777203567822</v>
      </c>
      <c r="Q29" s="5">
        <v>103.79900000000001</v>
      </c>
      <c r="R29" s="45">
        <f t="shared" si="3"/>
        <v>0.27736389531683386</v>
      </c>
      <c r="S29" s="8"/>
    </row>
    <row r="30" spans="1:23" ht="30.75" customHeight="1" x14ac:dyDescent="0.2">
      <c r="A30" s="27">
        <v>25</v>
      </c>
      <c r="B30" s="28" t="s">
        <v>104</v>
      </c>
      <c r="C30" s="29" t="s">
        <v>111</v>
      </c>
      <c r="D30" s="30">
        <v>1396</v>
      </c>
      <c r="E30" s="30" t="s">
        <v>144</v>
      </c>
      <c r="F30" s="31" t="s">
        <v>103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29.31</v>
      </c>
      <c r="P30" s="45">
        <f t="shared" si="2"/>
        <v>0.47225444702242841</v>
      </c>
      <c r="Q30" s="5">
        <v>22.786000000000001</v>
      </c>
      <c r="R30" s="45">
        <f t="shared" si="3"/>
        <v>0.36713714874967779</v>
      </c>
      <c r="S30" s="8"/>
    </row>
    <row r="31" spans="1:23" ht="30.75" customHeight="1" x14ac:dyDescent="0.2">
      <c r="A31" s="27">
        <v>26</v>
      </c>
      <c r="B31" s="28" t="s">
        <v>114</v>
      </c>
      <c r="C31" s="29" t="s">
        <v>112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49.716000000000001</v>
      </c>
      <c r="P31" s="47">
        <f t="shared" si="2"/>
        <v>0.23323762877892248</v>
      </c>
      <c r="Q31" s="5">
        <v>46.601999999999997</v>
      </c>
      <c r="R31" s="45">
        <f t="shared" si="3"/>
        <v>0.21862861003208917</v>
      </c>
      <c r="S31" s="8"/>
      <c r="W31" s="104"/>
    </row>
    <row r="32" spans="1:23" ht="33.6" customHeight="1" x14ac:dyDescent="0.2">
      <c r="A32" s="48">
        <v>27</v>
      </c>
      <c r="B32" s="49" t="s">
        <v>115</v>
      </c>
      <c r="C32" s="50" t="s">
        <v>113</v>
      </c>
      <c r="D32" s="51">
        <v>1396</v>
      </c>
      <c r="E32" s="51" t="s">
        <v>52</v>
      </c>
      <c r="F32" s="52" t="s">
        <v>118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25.946000000000002</v>
      </c>
      <c r="P32" s="56">
        <f t="shared" si="2"/>
        <v>9.5123220976528991E-2</v>
      </c>
      <c r="Q32" s="55">
        <v>12.776999999999999</v>
      </c>
      <c r="R32" s="56">
        <f t="shared" si="3"/>
        <v>4.684303532016923E-2</v>
      </c>
      <c r="S32" s="61"/>
      <c r="V32" s="105"/>
    </row>
    <row r="33" spans="1:19" ht="33" customHeight="1" thickBot="1" x14ac:dyDescent="0.25">
      <c r="A33" s="57">
        <v>28</v>
      </c>
      <c r="B33" s="34" t="s">
        <v>123</v>
      </c>
      <c r="C33" s="35" t="s">
        <v>129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134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124</v>
      </c>
      <c r="C34" s="50" t="s">
        <v>130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134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10.922000000000001</v>
      </c>
      <c r="R34" s="56">
        <f t="shared" si="3"/>
        <v>0.11428511635693957</v>
      </c>
      <c r="S34" s="61"/>
    </row>
    <row r="35" spans="1:19" ht="33.6" customHeight="1" x14ac:dyDescent="0.2">
      <c r="A35" s="27">
        <v>30</v>
      </c>
      <c r="B35" s="28" t="s">
        <v>125</v>
      </c>
      <c r="C35" s="29" t="s">
        <v>131</v>
      </c>
      <c r="D35" s="30">
        <v>1397</v>
      </c>
      <c r="E35" s="30" t="s">
        <v>148</v>
      </c>
      <c r="F35" s="31" t="s">
        <v>13</v>
      </c>
      <c r="G35" s="30" t="s">
        <v>14</v>
      </c>
      <c r="H35" s="32" t="s">
        <v>134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5.3929999999999998</v>
      </c>
      <c r="P35" s="45">
        <f t="shared" si="2"/>
        <v>0.20505703422053231</v>
      </c>
      <c r="Q35" s="17">
        <v>2.347</v>
      </c>
      <c r="R35" s="45">
        <f t="shared" si="3"/>
        <v>8.9239543726235743E-2</v>
      </c>
      <c r="S35" s="8"/>
    </row>
    <row r="36" spans="1:19" ht="33.6" customHeight="1" x14ac:dyDescent="0.2">
      <c r="A36" s="27">
        <v>31</v>
      </c>
      <c r="B36" s="28" t="s">
        <v>126</v>
      </c>
      <c r="C36" s="29" t="s">
        <v>132</v>
      </c>
      <c r="D36" s="30">
        <v>1397</v>
      </c>
      <c r="E36" s="30" t="s">
        <v>143</v>
      </c>
      <c r="F36" s="31" t="s">
        <v>13</v>
      </c>
      <c r="G36" s="30" t="s">
        <v>14</v>
      </c>
      <c r="H36" s="32" t="s">
        <v>134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11.805999999999999</v>
      </c>
      <c r="P36" s="45">
        <f t="shared" si="2"/>
        <v>0.23612</v>
      </c>
      <c r="Q36" s="17">
        <v>11.805999999999999</v>
      </c>
      <c r="R36" s="45">
        <f t="shared" si="3"/>
        <v>0.23612</v>
      </c>
      <c r="S36" s="8"/>
    </row>
    <row r="37" spans="1:19" ht="33.6" customHeight="1" x14ac:dyDescent="0.2">
      <c r="A37" s="27">
        <v>32</v>
      </c>
      <c r="B37" s="28" t="s">
        <v>127</v>
      </c>
      <c r="C37" s="29" t="s">
        <v>133</v>
      </c>
      <c r="D37" s="30">
        <v>1397</v>
      </c>
      <c r="E37" s="30" t="s">
        <v>149</v>
      </c>
      <c r="F37" s="31" t="s">
        <v>13</v>
      </c>
      <c r="G37" s="30" t="s">
        <v>14</v>
      </c>
      <c r="H37" s="32" t="s">
        <v>134</v>
      </c>
      <c r="I37" s="43">
        <v>20</v>
      </c>
      <c r="J37" s="3"/>
      <c r="K37" s="17"/>
      <c r="L37" s="18"/>
      <c r="M37" s="18"/>
      <c r="N37" s="44">
        <f t="shared" ref="N37" si="4">I37+M37+L37+K37+J37</f>
        <v>20</v>
      </c>
      <c r="O37" s="17">
        <v>3.544</v>
      </c>
      <c r="P37" s="45">
        <f t="shared" ref="P37" si="5">O37/N37</f>
        <v>0.1772</v>
      </c>
      <c r="Q37" s="17">
        <v>3.544</v>
      </c>
      <c r="R37" s="45">
        <f t="shared" ref="R37" si="6">Q37/N37</f>
        <v>0.1772</v>
      </c>
      <c r="S37" s="8"/>
    </row>
    <row r="38" spans="1:19" ht="33.6" customHeight="1" thickBot="1" x14ac:dyDescent="0.25">
      <c r="A38" s="27">
        <v>33</v>
      </c>
      <c r="B38" s="28" t="s">
        <v>152</v>
      </c>
      <c r="C38" s="29" t="s">
        <v>153</v>
      </c>
      <c r="D38" s="30">
        <v>1397</v>
      </c>
      <c r="E38" s="30" t="s">
        <v>149</v>
      </c>
      <c r="F38" s="31" t="s">
        <v>33</v>
      </c>
      <c r="G38" s="30" t="s">
        <v>14</v>
      </c>
      <c r="H38" s="32" t="s">
        <v>154</v>
      </c>
      <c r="I38" s="43"/>
      <c r="J38" s="3">
        <v>74.400000000000006</v>
      </c>
      <c r="K38" s="17"/>
      <c r="L38" s="18"/>
      <c r="M38" s="18"/>
      <c r="N38" s="44">
        <f t="shared" si="1"/>
        <v>74.400000000000006</v>
      </c>
      <c r="O38" s="17">
        <v>0</v>
      </c>
      <c r="P38" s="45">
        <f t="shared" si="2"/>
        <v>0</v>
      </c>
      <c r="Q38" s="17">
        <v>0</v>
      </c>
      <c r="R38" s="45">
        <f t="shared" si="3"/>
        <v>0</v>
      </c>
      <c r="S38" s="8"/>
    </row>
    <row r="39" spans="1:19" ht="27.75" customHeight="1" thickBot="1" x14ac:dyDescent="0.25">
      <c r="A39" s="120" t="s">
        <v>69</v>
      </c>
      <c r="B39" s="121"/>
      <c r="C39" s="121"/>
      <c r="D39" s="121"/>
      <c r="E39" s="121"/>
      <c r="F39" s="122"/>
      <c r="G39" s="95"/>
      <c r="H39" s="95"/>
      <c r="I39" s="96">
        <f t="shared" ref="I39:M39" si="7">SUM(I32:I38)+SUM(I6:I31)</f>
        <v>8139.1090000000013</v>
      </c>
      <c r="J39" s="96">
        <f t="shared" si="7"/>
        <v>74.400000000000006</v>
      </c>
      <c r="K39" s="96">
        <f t="shared" si="7"/>
        <v>0</v>
      </c>
      <c r="L39" s="96">
        <f t="shared" si="7"/>
        <v>-367</v>
      </c>
      <c r="M39" s="96">
        <f t="shared" si="7"/>
        <v>367</v>
      </c>
      <c r="N39" s="96">
        <f>SUM(N32:N38)+SUM(N6:N31)</f>
        <v>8213.5090000000018</v>
      </c>
      <c r="O39" s="96">
        <f>SUM(O32:O38)+SUM(O6:O31)</f>
        <v>4389.2300000000005</v>
      </c>
      <c r="P39" s="97">
        <f>O39/N39</f>
        <v>0.5343915736867153</v>
      </c>
      <c r="Q39" s="96">
        <f>SUM(Q32:Q38)+SUM(Q6:Q31)</f>
        <v>1718.4769999999999</v>
      </c>
      <c r="R39" s="97">
        <f>Q39/N39</f>
        <v>0.2092256793046674</v>
      </c>
      <c r="S39" s="98"/>
    </row>
    <row r="41" spans="1:19" x14ac:dyDescent="0.2">
      <c r="N41" s="9"/>
      <c r="O41" s="23"/>
    </row>
    <row r="42" spans="1:19" ht="11.25" hidden="1" customHeight="1" x14ac:dyDescent="0.2">
      <c r="N42" s="9">
        <f>SUM(N37,N36,N35,N34,N33,N28,N26,N25,N22,N20,N19,N18,N13,N11,N6,N7,N8,N9)</f>
        <v>2223.6099999999997</v>
      </c>
      <c r="O42" s="9">
        <f>SUM(O37,O36,O35,O34,O33,O28,O26,O25,O22,O20,O19,O18,O13,O11,O6,O7,O8,O9)</f>
        <v>659.173</v>
      </c>
      <c r="P42" s="9"/>
      <c r="Q42" s="9">
        <f>SUM(Q37,Q36,Q35,Q34,Q33,Q28,Q26,Q25,Q22,Q20,Q19,Q18,Q13,Q11,Q6,Q7,Q8,Q9)</f>
        <v>407.98900000000003</v>
      </c>
    </row>
    <row r="43" spans="1:19" ht="11.25" hidden="1" customHeight="1" x14ac:dyDescent="0.2">
      <c r="N43" s="9">
        <f>SUM(N31,N30,N29,N27,N24,N23,N21,N14,N15,N16,N17,N10,N12,N32,N38)</f>
        <v>5989.8989999999985</v>
      </c>
      <c r="O43" s="9">
        <f>SUM(O31,O30,O29,O27,O24,O23,O21,O14,O15,O16,O17,O10,O12,O32,O38)</f>
        <v>3730.0569999999998</v>
      </c>
      <c r="Q43" s="9">
        <f>SUM(Q31,Q30,Q29,Q27,Q24,Q23,Q21,Q14,Q15,Q16,Q17,Q10,Q12,Q32,Q38)</f>
        <v>1310.4880000000001</v>
      </c>
    </row>
    <row r="44" spans="1:19" ht="11.25" hidden="1" customHeight="1" x14ac:dyDescent="0.2">
      <c r="N44" s="24"/>
      <c r="O44" s="24"/>
      <c r="P44" s="10"/>
      <c r="Q44" s="24"/>
      <c r="R44" s="10"/>
    </row>
    <row r="45" spans="1:19" x14ac:dyDescent="0.2">
      <c r="N45" s="25"/>
      <c r="O45" s="107"/>
      <c r="P45" s="10"/>
      <c r="R45" s="10"/>
    </row>
    <row r="46" spans="1:19" x14ac:dyDescent="0.2">
      <c r="N46" s="9"/>
      <c r="O46" s="9"/>
      <c r="P46" s="10"/>
      <c r="Q46" s="9"/>
      <c r="R46" s="10"/>
    </row>
    <row r="47" spans="1:19" x14ac:dyDescent="0.2">
      <c r="N47" s="26"/>
      <c r="P47" s="10"/>
    </row>
    <row r="48" spans="1:19" x14ac:dyDescent="0.2">
      <c r="N48" s="9"/>
      <c r="O48" s="9"/>
      <c r="P48" s="10"/>
      <c r="Q48" s="9"/>
      <c r="R48" s="10"/>
    </row>
    <row r="49" spans="14:16" x14ac:dyDescent="0.2">
      <c r="N49" s="26"/>
      <c r="P49" s="10"/>
    </row>
  </sheetData>
  <sheetProtection formatCells="0" formatColumns="0" formatRows="0" insertColumns="0" insertRows="0"/>
  <mergeCells count="22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N10" sqref="N10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7" t="s">
        <v>74</v>
      </c>
      <c r="E1" s="137"/>
      <c r="F1" s="137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7" t="s">
        <v>75</v>
      </c>
      <c r="E2" s="137"/>
      <c r="F2" s="137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7" t="s">
        <v>76</v>
      </c>
      <c r="E3" s="137"/>
      <c r="F3" s="137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8" t="s">
        <v>151</v>
      </c>
      <c r="E4" s="138"/>
      <c r="F4" s="138"/>
      <c r="G4" s="129" t="s">
        <v>120</v>
      </c>
      <c r="H4" s="129"/>
      <c r="I4" s="65"/>
      <c r="J4" s="65"/>
    </row>
    <row r="5" spans="1:17" s="67" customFormat="1" ht="43.5" customHeight="1" thickTop="1" thickBot="1" x14ac:dyDescent="0.3">
      <c r="A5" s="130" t="s">
        <v>98</v>
      </c>
      <c r="B5" s="130"/>
      <c r="C5" s="130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0"/>
      <c r="B6" s="130"/>
      <c r="C6" s="130"/>
      <c r="D6" s="81">
        <f>Projects!N5</f>
        <v>8213.5090000000018</v>
      </c>
      <c r="E6" s="81">
        <f>Projects!O5</f>
        <v>4389.2300000000005</v>
      </c>
      <c r="F6" s="82">
        <f>E6/D6</f>
        <v>0.5343915736867153</v>
      </c>
      <c r="G6" s="81">
        <f>Projects!Q5</f>
        <v>1718.4769999999999</v>
      </c>
      <c r="H6" s="82">
        <f>G6/D6</f>
        <v>0.2092256793046674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1" t="s">
        <v>97</v>
      </c>
      <c r="B28" s="132"/>
      <c r="C28" s="132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3" t="s">
        <v>84</v>
      </c>
      <c r="B29" s="134"/>
      <c r="C29" s="134"/>
      <c r="D29" s="89">
        <f>Projects!N42</f>
        <v>2223.6099999999997</v>
      </c>
      <c r="E29" s="89">
        <f>Projects!O42</f>
        <v>659.173</v>
      </c>
      <c r="F29" s="90">
        <f>E29/D29</f>
        <v>0.29644272152041057</v>
      </c>
      <c r="G29" s="89">
        <f>Projects!Q42</f>
        <v>407.98900000000003</v>
      </c>
      <c r="H29" s="90">
        <f>G29/D29</f>
        <v>0.18348046644870283</v>
      </c>
      <c r="I29" s="75"/>
      <c r="J29" s="75"/>
      <c r="M29" s="77"/>
    </row>
    <row r="30" spans="1:13" s="76" customFormat="1" ht="26.25" customHeight="1" thickBot="1" x14ac:dyDescent="0.3">
      <c r="A30" s="133" t="s">
        <v>85</v>
      </c>
      <c r="B30" s="134"/>
      <c r="C30" s="134"/>
      <c r="D30" s="89">
        <f>Projects!N5-'Total &amp; Graph'!D29</f>
        <v>5989.8990000000022</v>
      </c>
      <c r="E30" s="89">
        <f>Projects!O5-'Total &amp; Graph'!E29</f>
        <v>3730.0570000000007</v>
      </c>
      <c r="F30" s="90">
        <f>E30/D30</f>
        <v>0.6227245234018135</v>
      </c>
      <c r="G30" s="89">
        <f>Projects!Q5-'Total &amp; Graph'!G29</f>
        <v>1310.4879999999998</v>
      </c>
      <c r="H30" s="90">
        <f>G30/D30</f>
        <v>0.21878298782667277</v>
      </c>
      <c r="I30" s="75"/>
      <c r="J30" s="75"/>
      <c r="M30" s="77"/>
    </row>
    <row r="31" spans="1:13" s="76" customFormat="1" ht="26.25" customHeight="1" thickBot="1" x14ac:dyDescent="0.3">
      <c r="A31" s="135" t="s">
        <v>86</v>
      </c>
      <c r="B31" s="136"/>
      <c r="C31" s="136"/>
      <c r="D31" s="102">
        <f>SUM(D29:D30)</f>
        <v>8213.5090000000018</v>
      </c>
      <c r="E31" s="102">
        <f>SUM(E29:E30)</f>
        <v>4389.2300000000005</v>
      </c>
      <c r="F31" s="103">
        <f>E31/D31</f>
        <v>0.5343915736867153</v>
      </c>
      <c r="G31" s="102">
        <f>SUM(G29:G30)</f>
        <v>1718.4769999999999</v>
      </c>
      <c r="H31" s="103">
        <f>G31/D31</f>
        <v>0.2092256793046674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2019-05-07T07:32:46Z</cp:lastPrinted>
  <dcterms:created xsi:type="dcterms:W3CDTF">2016-04-23T16:18:20Z</dcterms:created>
  <dcterms:modified xsi:type="dcterms:W3CDTF">2019-10-20T05:55:39Z</dcterms:modified>
</cp:coreProperties>
</file>